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irginia mcfarland\Desktop\"/>
    </mc:Choice>
  </mc:AlternateContent>
  <bookViews>
    <workbookView xWindow="0" yWindow="600" windowWidth="28800" windowHeight="12420"/>
  </bookViews>
  <sheets>
    <sheet name="Life expectancy and HALE" sheetId="3" r:id="rId1"/>
    <sheet name="IHD-eliminated" sheetId="1" r:id="rId2"/>
    <sheet name="Survival curves LE and HALE" sheetId="28" r:id="rId3"/>
  </sheets>
  <definedNames>
    <definedName name="_xlnm._FilterDatabase" localSheetId="1" hidden="1">'IHD-eliminated'!$G$4:$G$22</definedName>
    <definedName name="_xlnm._FilterDatabase" localSheetId="0" hidden="1">'Life expectancy and HALE'!$E$5:$E$23</definedName>
    <definedName name="ax" localSheetId="1">'IHD-eliminated'!$Q$4:$Q$49</definedName>
    <definedName name="ax" localSheetId="0">'Life expectancy and HALE'!$R$5:$R$50</definedName>
    <definedName name="DDx" localSheetId="1">'IHD-eliminated'!#REF!</definedName>
    <definedName name="DDx" localSheetId="0">'Life expectancy and HALE'!$S$5:$S$50</definedName>
    <definedName name="dx" localSheetId="1">'IHD-eliminated'!$H$4:$H$49</definedName>
    <definedName name="dx" localSheetId="0">'Life expectancy and HALE'!$F$5:$F$50</definedName>
    <definedName name="ex" localSheetId="1">'IHD-eliminated'!$N$4:$N$49</definedName>
    <definedName name="ex" localSheetId="0">'Life expectancy and HALE'!$L$5:$L$50</definedName>
    <definedName name="LLx" localSheetId="1">'IHD-eliminated'!$I$4:$I$49</definedName>
    <definedName name="LLx" localSheetId="0">'Life expectancy and HALE'!$G$5:$G$50</definedName>
    <definedName name="lx" localSheetId="1">'IHD-eliminated'!$F$4:$F$49</definedName>
    <definedName name="lx" localSheetId="0">'Life expectancy and HALE'!$D$5:$D$50</definedName>
    <definedName name="MMx" localSheetId="1">'IHD-eliminated'!$E$4:$E$49</definedName>
    <definedName name="MMx" localSheetId="0">'Life expectancy and HALE'!$C$5:$C$50</definedName>
    <definedName name="nx" localSheetId="1">'IHD-eliminated'!$P$4:$P$48</definedName>
    <definedName name="nx" localSheetId="0">'Life expectancy and HALE'!$Q$5:$Q$49</definedName>
    <definedName name="_xlnm.Print_Area" localSheetId="1">'IHD-eliminated'!$A$1:$O$23,'IHD-eliminated'!$A$27:$O$49</definedName>
    <definedName name="_xlnm.Print_Area" localSheetId="0">'Life expectancy and HALE'!$B$1:$M$24,'Life expectancy and HALE'!$B$28:$M$50</definedName>
    <definedName name="qx" localSheetId="1">'IHD-eliminated'!$G$4:$G$49</definedName>
    <definedName name="qx" localSheetId="0">'Life expectancy and HALE'!$E$5:$E$50</definedName>
    <definedName name="SEex" localSheetId="1">'IHD-eliminated'!#REF!</definedName>
    <definedName name="SEex" localSheetId="0">'Life expectancy and HALE'!$O$5:$O$50</definedName>
    <definedName name="TTx" localSheetId="1">'IHD-eliminated'!$L$4:$L$49</definedName>
    <definedName name="TTx" localSheetId="0">'Life expectancy and HALE'!$J$5:$J$50</definedName>
    <definedName name="varqx" localSheetId="1">'IHD-eliminated'!#REF!</definedName>
    <definedName name="varqx" localSheetId="0">'Life expectancy and HALE'!$N$5:$N$50</definedName>
    <definedName name="YT" localSheetId="1">'IHD-eliminated'!#REF!</definedName>
    <definedName name="YT" localSheetId="0">'Life expectancy and HALE'!#REF!</definedName>
  </definedNames>
  <calcPr calcId="152511"/>
</workbook>
</file>

<file path=xl/calcChain.xml><?xml version="1.0" encoding="utf-8"?>
<calcChain xmlns="http://schemas.openxmlformats.org/spreadsheetml/2006/main">
  <c r="E4" i="1" l="1"/>
  <c r="G4" i="1" s="1"/>
  <c r="H4" i="1" s="1"/>
  <c r="F5" i="1" s="1"/>
  <c r="E5" i="1"/>
  <c r="G5" i="1"/>
  <c r="E6" i="1"/>
  <c r="G6" i="1" s="1"/>
  <c r="E7" i="1"/>
  <c r="G7" i="1"/>
  <c r="E8" i="1"/>
  <c r="G8" i="1" s="1"/>
  <c r="E9" i="1"/>
  <c r="G9" i="1"/>
  <c r="E10" i="1"/>
  <c r="G10" i="1" s="1"/>
  <c r="E11" i="1"/>
  <c r="G11" i="1"/>
  <c r="E12" i="1"/>
  <c r="G12" i="1" s="1"/>
  <c r="E13" i="1"/>
  <c r="G13" i="1"/>
  <c r="E14" i="1"/>
  <c r="G14" i="1" s="1"/>
  <c r="E15" i="1"/>
  <c r="G15" i="1"/>
  <c r="E16" i="1"/>
  <c r="G16" i="1" s="1"/>
  <c r="E17" i="1"/>
  <c r="G17" i="1"/>
  <c r="E18" i="1"/>
  <c r="G18" i="1" s="1"/>
  <c r="E19" i="1"/>
  <c r="G19" i="1"/>
  <c r="E20" i="1"/>
  <c r="G20" i="1" s="1"/>
  <c r="E21" i="1"/>
  <c r="G21" i="1"/>
  <c r="E22" i="1"/>
  <c r="G22" i="1" s="1"/>
  <c r="E23" i="1"/>
  <c r="C24" i="1"/>
  <c r="C25" i="1" s="1"/>
  <c r="E30" i="1"/>
  <c r="G30" i="1"/>
  <c r="H30" i="1" s="1"/>
  <c r="E31" i="1"/>
  <c r="G31" i="1" s="1"/>
  <c r="E32" i="1"/>
  <c r="G32" i="1"/>
  <c r="E33" i="1"/>
  <c r="G33" i="1" s="1"/>
  <c r="E34" i="1"/>
  <c r="G34" i="1"/>
  <c r="E35" i="1"/>
  <c r="G35" i="1" s="1"/>
  <c r="E36" i="1"/>
  <c r="G36" i="1"/>
  <c r="E37" i="1"/>
  <c r="G37" i="1" s="1"/>
  <c r="E38" i="1"/>
  <c r="G38" i="1"/>
  <c r="E39" i="1"/>
  <c r="G39" i="1" s="1"/>
  <c r="E40" i="1"/>
  <c r="G40" i="1"/>
  <c r="E41" i="1"/>
  <c r="G41" i="1" s="1"/>
  <c r="E42" i="1"/>
  <c r="G42" i="1"/>
  <c r="E43" i="1"/>
  <c r="G43" i="1" s="1"/>
  <c r="E44" i="1"/>
  <c r="G44" i="1" s="1"/>
  <c r="E45" i="1"/>
  <c r="G45" i="1"/>
  <c r="E46" i="1"/>
  <c r="G46" i="1" s="1"/>
  <c r="E47" i="1"/>
  <c r="G47" i="1"/>
  <c r="E48" i="1"/>
  <c r="G48" i="1" s="1"/>
  <c r="E49" i="1"/>
  <c r="C50" i="1"/>
  <c r="C51" i="1" s="1"/>
  <c r="E5" i="3"/>
  <c r="F5" i="3" s="1"/>
  <c r="N5" i="3"/>
  <c r="X5" i="3"/>
  <c r="Z5" i="3"/>
  <c r="AA5" i="3" s="1"/>
  <c r="AB5" i="3" s="1"/>
  <c r="E6" i="3"/>
  <c r="N6" i="3"/>
  <c r="S6" i="3"/>
  <c r="E7" i="3"/>
  <c r="N7" i="3"/>
  <c r="E8" i="3"/>
  <c r="N8" i="3"/>
  <c r="E9" i="3"/>
  <c r="N9" i="3"/>
  <c r="E10" i="3"/>
  <c r="N10" i="3"/>
  <c r="E11" i="3"/>
  <c r="N11" i="3" s="1"/>
  <c r="E12" i="3"/>
  <c r="N12" i="3"/>
  <c r="E13" i="3"/>
  <c r="N13" i="3"/>
  <c r="E14" i="3"/>
  <c r="N14" i="3" s="1"/>
  <c r="E15" i="3"/>
  <c r="N15" i="3"/>
  <c r="E16" i="3"/>
  <c r="N16" i="3" s="1"/>
  <c r="E17" i="3"/>
  <c r="N17" i="3" s="1"/>
  <c r="E18" i="3"/>
  <c r="N18" i="3"/>
  <c r="E19" i="3"/>
  <c r="N19" i="3"/>
  <c r="E20" i="3"/>
  <c r="N20" i="3"/>
  <c r="E21" i="3"/>
  <c r="N21" i="3"/>
  <c r="E22" i="3"/>
  <c r="N22" i="3"/>
  <c r="E23" i="3"/>
  <c r="N23" i="3"/>
  <c r="E31" i="3"/>
  <c r="F31" i="3" s="1"/>
  <c r="D32" i="3" s="1"/>
  <c r="D33" i="3" s="1"/>
  <c r="G31" i="3"/>
  <c r="I31" i="3"/>
  <c r="N31" i="3"/>
  <c r="E32" i="3"/>
  <c r="F32" i="3"/>
  <c r="G32" i="3"/>
  <c r="I32" i="3" s="1"/>
  <c r="S32" i="3"/>
  <c r="N32" i="3" s="1"/>
  <c r="E33" i="3"/>
  <c r="N33" i="3"/>
  <c r="E34" i="3"/>
  <c r="N34" i="3" s="1"/>
  <c r="E35" i="3"/>
  <c r="N35" i="3"/>
  <c r="E36" i="3"/>
  <c r="N36" i="3" s="1"/>
  <c r="E37" i="3"/>
  <c r="N37" i="3"/>
  <c r="E38" i="3"/>
  <c r="N38" i="3" s="1"/>
  <c r="E39" i="3"/>
  <c r="N39" i="3"/>
  <c r="E40" i="3"/>
  <c r="N40" i="3" s="1"/>
  <c r="E41" i="3"/>
  <c r="N41" i="3"/>
  <c r="E42" i="3"/>
  <c r="N42" i="3" s="1"/>
  <c r="E43" i="3"/>
  <c r="N43" i="3"/>
  <c r="E44" i="3"/>
  <c r="N44" i="3" s="1"/>
  <c r="E45" i="3"/>
  <c r="N45" i="3"/>
  <c r="E46" i="3"/>
  <c r="N46" i="3" s="1"/>
  <c r="E47" i="3"/>
  <c r="N47" i="3"/>
  <c r="E48" i="3"/>
  <c r="N48" i="3"/>
  <c r="E49" i="3"/>
  <c r="F33" i="3" l="1"/>
  <c r="D34" i="3"/>
  <c r="W34" i="3"/>
  <c r="G33" i="3"/>
  <c r="I33" i="3" s="1"/>
  <c r="G5" i="3"/>
  <c r="I5" i="3" s="1"/>
  <c r="W6" i="3"/>
  <c r="D6" i="3"/>
  <c r="F31" i="1"/>
  <c r="I30" i="1"/>
  <c r="K30" i="1" s="1"/>
  <c r="W33" i="3"/>
  <c r="W32" i="3"/>
  <c r="I4" i="1"/>
  <c r="K4" i="1" s="1"/>
  <c r="H5" i="1"/>
  <c r="F6" i="1" s="1"/>
  <c r="H6" i="1" l="1"/>
  <c r="F7" i="1"/>
  <c r="I6" i="1"/>
  <c r="K6" i="1" s="1"/>
  <c r="F6" i="3"/>
  <c r="G6" i="3" s="1"/>
  <c r="I6" i="3" s="1"/>
  <c r="H31" i="1"/>
  <c r="F32" i="1"/>
  <c r="I31" i="1"/>
  <c r="K31" i="1" s="1"/>
  <c r="W35" i="3"/>
  <c r="F34" i="3"/>
  <c r="D35" i="3" s="1"/>
  <c r="X6" i="3"/>
  <c r="Z6" i="3"/>
  <c r="AA6" i="3" s="1"/>
  <c r="I5" i="1"/>
  <c r="K5" i="1" s="1"/>
  <c r="F35" i="3" l="1"/>
  <c r="W36" i="3" s="1"/>
  <c r="D36" i="3"/>
  <c r="G34" i="3"/>
  <c r="I34" i="3" s="1"/>
  <c r="D7" i="3"/>
  <c r="H7" i="1"/>
  <c r="F8" i="1"/>
  <c r="I7" i="1"/>
  <c r="K7" i="1" s="1"/>
  <c r="H32" i="1"/>
  <c r="F33" i="1"/>
  <c r="I32" i="1"/>
  <c r="K32" i="1" s="1"/>
  <c r="W7" i="3"/>
  <c r="AB6" i="3"/>
  <c r="Z7" i="3" l="1"/>
  <c r="AA7" i="3" s="1"/>
  <c r="X7" i="3"/>
  <c r="F36" i="3"/>
  <c r="G36" i="3" s="1"/>
  <c r="I36" i="3" s="1"/>
  <c r="H8" i="1"/>
  <c r="F9" i="1"/>
  <c r="I8" i="1"/>
  <c r="K8" i="1" s="1"/>
  <c r="G35" i="3"/>
  <c r="I35" i="3" s="1"/>
  <c r="H33" i="1"/>
  <c r="F34" i="1"/>
  <c r="I33" i="1"/>
  <c r="K33" i="1" s="1"/>
  <c r="F7" i="3"/>
  <c r="G7" i="3" s="1"/>
  <c r="I7" i="3" s="1"/>
  <c r="W8" i="3" l="1"/>
  <c r="H34" i="1"/>
  <c r="F35" i="1"/>
  <c r="I34" i="1"/>
  <c r="K34" i="1" s="1"/>
  <c r="H9" i="1"/>
  <c r="F10" i="1" s="1"/>
  <c r="W37" i="3"/>
  <c r="D8" i="3"/>
  <c r="AB7" i="3"/>
  <c r="D37" i="3"/>
  <c r="H10" i="1" l="1"/>
  <c r="F11" i="1"/>
  <c r="I10" i="1"/>
  <c r="K10" i="1" s="1"/>
  <c r="F8" i="3"/>
  <c r="D9" i="3" s="1"/>
  <c r="X8" i="3"/>
  <c r="Z8" i="3"/>
  <c r="AA8" i="3" s="1"/>
  <c r="AB8" i="3" s="1"/>
  <c r="F37" i="3"/>
  <c r="W38" i="3" s="1"/>
  <c r="D38" i="3"/>
  <c r="G37" i="3"/>
  <c r="I37" i="3" s="1"/>
  <c r="I9" i="1"/>
  <c r="K9" i="1" s="1"/>
  <c r="H35" i="1"/>
  <c r="F36" i="1"/>
  <c r="I35" i="1"/>
  <c r="K35" i="1" s="1"/>
  <c r="F9" i="3" l="1"/>
  <c r="G9" i="3" s="1"/>
  <c r="I9" i="3" s="1"/>
  <c r="D10" i="3"/>
  <c r="G8" i="3"/>
  <c r="I8" i="3" s="1"/>
  <c r="H36" i="1"/>
  <c r="I36" i="1" s="1"/>
  <c r="K36" i="1" s="1"/>
  <c r="F37" i="1"/>
  <c r="W9" i="3"/>
  <c r="H11" i="1"/>
  <c r="I11" i="1" s="1"/>
  <c r="K11" i="1" s="1"/>
  <c r="F12" i="1"/>
  <c r="W39" i="3"/>
  <c r="F38" i="3"/>
  <c r="D39" i="3" s="1"/>
  <c r="F39" i="3" l="1"/>
  <c r="D40" i="3"/>
  <c r="W40" i="3"/>
  <c r="G39" i="3"/>
  <c r="I39" i="3" s="1"/>
  <c r="H12" i="1"/>
  <c r="F13" i="1"/>
  <c r="I12" i="1"/>
  <c r="K12" i="1" s="1"/>
  <c r="F10" i="3"/>
  <c r="D11" i="3"/>
  <c r="G10" i="3"/>
  <c r="I10" i="3" s="1"/>
  <c r="W11" i="3"/>
  <c r="H37" i="1"/>
  <c r="F38" i="1"/>
  <c r="I37" i="1"/>
  <c r="K37" i="1" s="1"/>
  <c r="G38" i="3"/>
  <c r="I38" i="3" s="1"/>
  <c r="Z9" i="3"/>
  <c r="AA9" i="3" s="1"/>
  <c r="X9" i="3"/>
  <c r="W10" i="3"/>
  <c r="AB9" i="3" l="1"/>
  <c r="F11" i="3"/>
  <c r="D12" i="3" s="1"/>
  <c r="F40" i="3"/>
  <c r="W41" i="3" s="1"/>
  <c r="X10" i="3"/>
  <c r="Z10" i="3"/>
  <c r="AA10" i="3" s="1"/>
  <c r="H38" i="1"/>
  <c r="F39" i="1"/>
  <c r="I38" i="1"/>
  <c r="K38" i="1" s="1"/>
  <c r="H13" i="1"/>
  <c r="F14" i="1"/>
  <c r="I13" i="1"/>
  <c r="K13" i="1" s="1"/>
  <c r="X11" i="3"/>
  <c r="Z11" i="3"/>
  <c r="AA11" i="3" s="1"/>
  <c r="F12" i="3" l="1"/>
  <c r="D13" i="3"/>
  <c r="G12" i="3"/>
  <c r="I12" i="3" s="1"/>
  <c r="W13" i="3"/>
  <c r="H39" i="1"/>
  <c r="F40" i="1"/>
  <c r="I39" i="1"/>
  <c r="K39" i="1" s="1"/>
  <c r="G40" i="3"/>
  <c r="I40" i="3" s="1"/>
  <c r="D41" i="3"/>
  <c r="G11" i="3"/>
  <c r="I11" i="3" s="1"/>
  <c r="W12" i="3"/>
  <c r="H14" i="1"/>
  <c r="F15" i="1"/>
  <c r="I14" i="1"/>
  <c r="K14" i="1" s="1"/>
  <c r="AB11" i="3"/>
  <c r="AB10" i="3"/>
  <c r="Z13" i="3" l="1"/>
  <c r="AA13" i="3" s="1"/>
  <c r="X13" i="3"/>
  <c r="H40" i="1"/>
  <c r="I40" i="1" s="1"/>
  <c r="K40" i="1" s="1"/>
  <c r="F41" i="1"/>
  <c r="H15" i="1"/>
  <c r="F16" i="1"/>
  <c r="I15" i="1"/>
  <c r="K15" i="1" s="1"/>
  <c r="F41" i="3"/>
  <c r="D42" i="3"/>
  <c r="W42" i="3"/>
  <c r="G41" i="3"/>
  <c r="I41" i="3" s="1"/>
  <c r="D14" i="3"/>
  <c r="F13" i="3"/>
  <c r="W14" i="3" s="1"/>
  <c r="X12" i="3"/>
  <c r="Z12" i="3"/>
  <c r="AA12" i="3" s="1"/>
  <c r="AB12" i="3" s="1"/>
  <c r="X14" i="3" l="1"/>
  <c r="Z14" i="3"/>
  <c r="AA14" i="3" s="1"/>
  <c r="AB14" i="3" s="1"/>
  <c r="F14" i="3"/>
  <c r="G14" i="3" s="1"/>
  <c r="I14" i="3" s="1"/>
  <c r="D15" i="3"/>
  <c r="H41" i="1"/>
  <c r="F42" i="1" s="1"/>
  <c r="H16" i="1"/>
  <c r="I16" i="1" s="1"/>
  <c r="K16" i="1" s="1"/>
  <c r="F17" i="1"/>
  <c r="G13" i="3"/>
  <c r="I13" i="3" s="1"/>
  <c r="G42" i="3"/>
  <c r="I42" i="3" s="1"/>
  <c r="F42" i="3"/>
  <c r="W43" i="3" s="1"/>
  <c r="D43" i="3"/>
  <c r="AB13" i="3"/>
  <c r="H42" i="1" l="1"/>
  <c r="F43" i="1"/>
  <c r="I42" i="1"/>
  <c r="K42" i="1" s="1"/>
  <c r="H17" i="1"/>
  <c r="F18" i="1" s="1"/>
  <c r="F15" i="3"/>
  <c r="D16" i="3" s="1"/>
  <c r="F43" i="3"/>
  <c r="D44" i="3" s="1"/>
  <c r="G43" i="3"/>
  <c r="I43" i="3" s="1"/>
  <c r="I41" i="1"/>
  <c r="K41" i="1" s="1"/>
  <c r="W15" i="3"/>
  <c r="H18" i="1" l="1"/>
  <c r="F19" i="1"/>
  <c r="I18" i="1"/>
  <c r="K18" i="1" s="1"/>
  <c r="F44" i="3"/>
  <c r="D45" i="3" s="1"/>
  <c r="F16" i="3"/>
  <c r="D17" i="3"/>
  <c r="W17" i="3"/>
  <c r="G16" i="3"/>
  <c r="I16" i="3" s="1"/>
  <c r="W44" i="3"/>
  <c r="G15" i="3"/>
  <c r="I15" i="3" s="1"/>
  <c r="W16" i="3"/>
  <c r="I17" i="1"/>
  <c r="K17" i="1" s="1"/>
  <c r="H43" i="1"/>
  <c r="I43" i="1"/>
  <c r="K43" i="1" s="1"/>
  <c r="F44" i="1"/>
  <c r="X15" i="3"/>
  <c r="Z15" i="3"/>
  <c r="AA15" i="3" s="1"/>
  <c r="F45" i="3" l="1"/>
  <c r="D46" i="3"/>
  <c r="W46" i="3"/>
  <c r="G45" i="3"/>
  <c r="I45" i="3" s="1"/>
  <c r="AB15" i="3"/>
  <c r="F17" i="3"/>
  <c r="D18" i="3" s="1"/>
  <c r="G17" i="3"/>
  <c r="I17" i="3" s="1"/>
  <c r="W18" i="3"/>
  <c r="W45" i="3"/>
  <c r="H19" i="1"/>
  <c r="F20" i="1"/>
  <c r="I19" i="1"/>
  <c r="K19" i="1" s="1"/>
  <c r="I44" i="1"/>
  <c r="K44" i="1" s="1"/>
  <c r="H44" i="1"/>
  <c r="F45" i="1" s="1"/>
  <c r="X16" i="3"/>
  <c r="Z16" i="3"/>
  <c r="AA16" i="3" s="1"/>
  <c r="AB16" i="3" s="1"/>
  <c r="G44" i="3"/>
  <c r="I44" i="3" s="1"/>
  <c r="X17" i="3"/>
  <c r="Z17" i="3"/>
  <c r="AA17" i="3" s="1"/>
  <c r="AB17" i="3" s="1"/>
  <c r="H45" i="1" l="1"/>
  <c r="F46" i="1" s="1"/>
  <c r="I45" i="1"/>
  <c r="K45" i="1" s="1"/>
  <c r="G18" i="3"/>
  <c r="I18" i="3" s="1"/>
  <c r="F18" i="3"/>
  <c r="W19" i="3" s="1"/>
  <c r="D19" i="3"/>
  <c r="H20" i="1"/>
  <c r="F21" i="1" s="1"/>
  <c r="I20" i="1"/>
  <c r="K20" i="1" s="1"/>
  <c r="G46" i="3"/>
  <c r="I46" i="3" s="1"/>
  <c r="F46" i="3"/>
  <c r="D47" i="3" s="1"/>
  <c r="W47" i="3"/>
  <c r="Z18" i="3"/>
  <c r="AA18" i="3" s="1"/>
  <c r="AB18" i="3" s="1"/>
  <c r="X18" i="3"/>
  <c r="X19" i="3" l="1"/>
  <c r="Z19" i="3"/>
  <c r="AA19" i="3" s="1"/>
  <c r="AB19" i="3" s="1"/>
  <c r="H21" i="1"/>
  <c r="I21" i="1" s="1"/>
  <c r="K21" i="1" s="1"/>
  <c r="F22" i="1"/>
  <c r="F47" i="3"/>
  <c r="G47" i="3" s="1"/>
  <c r="I47" i="3" s="1"/>
  <c r="D48" i="3"/>
  <c r="H46" i="1"/>
  <c r="F47" i="1" s="1"/>
  <c r="I46" i="1"/>
  <c r="K46" i="1" s="1"/>
  <c r="F19" i="3"/>
  <c r="W20" i="3" s="1"/>
  <c r="D20" i="3"/>
  <c r="G19" i="3"/>
  <c r="I19" i="3" s="1"/>
  <c r="H47" i="1" l="1"/>
  <c r="F48" i="1"/>
  <c r="I47" i="1"/>
  <c r="K47" i="1" s="1"/>
  <c r="Z20" i="3"/>
  <c r="AA20" i="3" s="1"/>
  <c r="AB20" i="3" s="1"/>
  <c r="X20" i="3"/>
  <c r="H22" i="1"/>
  <c r="I22" i="1" s="1"/>
  <c r="K22" i="1" s="1"/>
  <c r="F23" i="1"/>
  <c r="E24" i="1"/>
  <c r="G20" i="3"/>
  <c r="I20" i="3" s="1"/>
  <c r="W21" i="3"/>
  <c r="F20" i="3"/>
  <c r="D21" i="3"/>
  <c r="W49" i="3"/>
  <c r="F48" i="3"/>
  <c r="G48" i="3" s="1"/>
  <c r="I48" i="3" s="1"/>
  <c r="D49" i="3"/>
  <c r="W48" i="3"/>
  <c r="X21" i="3" l="1"/>
  <c r="Z21" i="3"/>
  <c r="AA21" i="3" s="1"/>
  <c r="AB21" i="3" s="1"/>
  <c r="E25" i="1"/>
  <c r="L23" i="1" s="1"/>
  <c r="H23" i="1"/>
  <c r="H48" i="1"/>
  <c r="I48" i="1"/>
  <c r="K48" i="1" s="1"/>
  <c r="F49" i="1"/>
  <c r="E50" i="1"/>
  <c r="F49" i="3"/>
  <c r="G49" i="3" s="1"/>
  <c r="I49" i="3" s="1"/>
  <c r="D50" i="3"/>
  <c r="W50" i="3"/>
  <c r="F21" i="3"/>
  <c r="G21" i="3" s="1"/>
  <c r="I21" i="3" s="1"/>
  <c r="D22" i="3"/>
  <c r="I23" i="1" l="1"/>
  <c r="K23" i="1" s="1"/>
  <c r="M4" i="1" s="1"/>
  <c r="N23" i="1"/>
  <c r="L22" i="1"/>
  <c r="G22" i="3"/>
  <c r="I22" i="3" s="1"/>
  <c r="F22" i="3"/>
  <c r="W23" i="3" s="1"/>
  <c r="D23" i="3"/>
  <c r="W22" i="3"/>
  <c r="F50" i="3"/>
  <c r="E51" i="1"/>
  <c r="L49" i="1" s="1"/>
  <c r="H49" i="1"/>
  <c r="C51" i="3"/>
  <c r="I49" i="1" l="1"/>
  <c r="K49" i="1" s="1"/>
  <c r="M30" i="1" s="1"/>
  <c r="N49" i="1"/>
  <c r="L48" i="1"/>
  <c r="X23" i="3"/>
  <c r="Z23" i="3"/>
  <c r="AA23" i="3" s="1"/>
  <c r="F23" i="3"/>
  <c r="G23" i="3" s="1"/>
  <c r="I23" i="3" s="1"/>
  <c r="D24" i="3"/>
  <c r="W24" i="3"/>
  <c r="J50" i="3"/>
  <c r="N22" i="1"/>
  <c r="L21" i="1"/>
  <c r="C52" i="3"/>
  <c r="Z22" i="3"/>
  <c r="AA22" i="3" s="1"/>
  <c r="AB22" i="3" s="1"/>
  <c r="X22" i="3"/>
  <c r="O4" i="1"/>
  <c r="M5" i="1"/>
  <c r="J49" i="3" l="1"/>
  <c r="L50" i="3"/>
  <c r="G50" i="3"/>
  <c r="I50" i="3" s="1"/>
  <c r="K31" i="3" s="1"/>
  <c r="F24" i="3"/>
  <c r="L20" i="1"/>
  <c r="N21" i="1"/>
  <c r="Z24" i="3"/>
  <c r="AA24" i="3" s="1"/>
  <c r="AB24" i="3" s="1"/>
  <c r="X24" i="3"/>
  <c r="O5" i="1"/>
  <c r="M6" i="1"/>
  <c r="C25" i="3"/>
  <c r="N48" i="1"/>
  <c r="L47" i="1"/>
  <c r="AB23" i="3"/>
  <c r="O30" i="1"/>
  <c r="M31" i="1"/>
  <c r="C26" i="3" l="1"/>
  <c r="J24" i="3" s="1"/>
  <c r="O6" i="1"/>
  <c r="M7" i="1"/>
  <c r="N20" i="1"/>
  <c r="L19" i="1"/>
  <c r="K32" i="3"/>
  <c r="M31" i="3"/>
  <c r="L46" i="1"/>
  <c r="N47" i="1"/>
  <c r="O31" i="1"/>
  <c r="M32" i="1"/>
  <c r="J48" i="3"/>
  <c r="L49" i="3"/>
  <c r="T48" i="3" s="1"/>
  <c r="U48" i="3" s="1"/>
  <c r="J23" i="3" l="1"/>
  <c r="L24" i="3"/>
  <c r="T23" i="3" s="1"/>
  <c r="U23" i="3" s="1"/>
  <c r="O23" i="3" s="1"/>
  <c r="G24" i="3"/>
  <c r="I24" i="3" s="1"/>
  <c r="K5" i="3" s="1"/>
  <c r="U47" i="3"/>
  <c r="O48" i="3"/>
  <c r="L18" i="1"/>
  <c r="N19" i="1"/>
  <c r="O32" i="1"/>
  <c r="M33" i="1"/>
  <c r="O7" i="1"/>
  <c r="M8" i="1"/>
  <c r="M32" i="3"/>
  <c r="K33" i="3"/>
  <c r="L48" i="3"/>
  <c r="T47" i="3" s="1"/>
  <c r="J47" i="3"/>
  <c r="N46" i="1"/>
  <c r="L45" i="1"/>
  <c r="J46" i="3" l="1"/>
  <c r="L47" i="3"/>
  <c r="T46" i="3" s="1"/>
  <c r="U46" i="3" s="1"/>
  <c r="K6" i="3"/>
  <c r="M5" i="3"/>
  <c r="O47" i="3"/>
  <c r="O8" i="1"/>
  <c r="M9" i="1"/>
  <c r="N18" i="1"/>
  <c r="L17" i="1"/>
  <c r="L44" i="1"/>
  <c r="N45" i="1"/>
  <c r="M33" i="3"/>
  <c r="K34" i="3"/>
  <c r="O33" i="1"/>
  <c r="M34" i="1"/>
  <c r="L23" i="3"/>
  <c r="T22" i="3" s="1"/>
  <c r="U22" i="3" s="1"/>
  <c r="J22" i="3"/>
  <c r="O46" i="3" l="1"/>
  <c r="O9" i="1"/>
  <c r="M10" i="1"/>
  <c r="L43" i="1"/>
  <c r="N44" i="1"/>
  <c r="M6" i="3"/>
  <c r="K7" i="3"/>
  <c r="J21" i="3"/>
  <c r="L22" i="3"/>
  <c r="T21" i="3" s="1"/>
  <c r="U21" i="3" s="1"/>
  <c r="M34" i="3"/>
  <c r="K35" i="3"/>
  <c r="L16" i="1"/>
  <c r="N17" i="1"/>
  <c r="O34" i="1"/>
  <c r="M35" i="1"/>
  <c r="O22" i="3"/>
  <c r="J45" i="3"/>
  <c r="L46" i="3"/>
  <c r="T45" i="3" s="1"/>
  <c r="U45" i="3" s="1"/>
  <c r="O45" i="3" l="1"/>
  <c r="U20" i="3"/>
  <c r="O21" i="3"/>
  <c r="K36" i="3"/>
  <c r="M35" i="3"/>
  <c r="O10" i="1"/>
  <c r="M11" i="1"/>
  <c r="O35" i="1"/>
  <c r="M36" i="1"/>
  <c r="M7" i="3"/>
  <c r="K8" i="3"/>
  <c r="J44" i="3"/>
  <c r="L45" i="3"/>
  <c r="T44" i="3" s="1"/>
  <c r="U44" i="3" s="1"/>
  <c r="N16" i="1"/>
  <c r="L15" i="1"/>
  <c r="L21" i="3"/>
  <c r="T20" i="3" s="1"/>
  <c r="J20" i="3"/>
  <c r="L42" i="1"/>
  <c r="N43" i="1"/>
  <c r="O44" i="3" l="1"/>
  <c r="M8" i="3"/>
  <c r="K9" i="3"/>
  <c r="O11" i="1"/>
  <c r="M12" i="1"/>
  <c r="O36" i="1"/>
  <c r="M37" i="1"/>
  <c r="L14" i="1"/>
  <c r="N15" i="1"/>
  <c r="L41" i="1"/>
  <c r="N42" i="1"/>
  <c r="O20" i="3"/>
  <c r="J19" i="3"/>
  <c r="L20" i="3"/>
  <c r="T19" i="3" s="1"/>
  <c r="U19" i="3" s="1"/>
  <c r="J43" i="3"/>
  <c r="L44" i="3"/>
  <c r="T43" i="3" s="1"/>
  <c r="U43" i="3" s="1"/>
  <c r="M36" i="3"/>
  <c r="K37" i="3"/>
  <c r="O43" i="3" l="1"/>
  <c r="U18" i="3"/>
  <c r="O19" i="3"/>
  <c r="M37" i="3"/>
  <c r="K38" i="3"/>
  <c r="M9" i="3"/>
  <c r="K10" i="3"/>
  <c r="L19" i="3"/>
  <c r="T18" i="3" s="1"/>
  <c r="J18" i="3"/>
  <c r="N41" i="1"/>
  <c r="L40" i="1"/>
  <c r="O12" i="1"/>
  <c r="M13" i="1"/>
  <c r="O37" i="1"/>
  <c r="M38" i="1"/>
  <c r="J42" i="3"/>
  <c r="L43" i="3"/>
  <c r="T42" i="3" s="1"/>
  <c r="U42" i="3" s="1"/>
  <c r="N14" i="1"/>
  <c r="L13" i="1"/>
  <c r="O42" i="3" l="1"/>
  <c r="O38" i="1"/>
  <c r="M39" i="1"/>
  <c r="M10" i="3"/>
  <c r="K11" i="3"/>
  <c r="O13" i="1"/>
  <c r="M14" i="1"/>
  <c r="L18" i="3"/>
  <c r="T17" i="3" s="1"/>
  <c r="J17" i="3"/>
  <c r="M38" i="3"/>
  <c r="K39" i="3"/>
  <c r="L12" i="1"/>
  <c r="N13" i="1"/>
  <c r="L39" i="1"/>
  <c r="N40" i="1"/>
  <c r="U17" i="3"/>
  <c r="O18" i="3"/>
  <c r="J41" i="3"/>
  <c r="L42" i="3"/>
  <c r="T41" i="3" s="1"/>
  <c r="U41" i="3" s="1"/>
  <c r="O41" i="3" l="1"/>
  <c r="K40" i="3"/>
  <c r="M39" i="3"/>
  <c r="O39" i="1"/>
  <c r="M40" i="1"/>
  <c r="L17" i="3"/>
  <c r="T16" i="3" s="1"/>
  <c r="U16" i="3" s="1"/>
  <c r="J16" i="3"/>
  <c r="M11" i="3"/>
  <c r="K12" i="3"/>
  <c r="O14" i="1"/>
  <c r="M15" i="1"/>
  <c r="J40" i="3"/>
  <c r="L41" i="3"/>
  <c r="T40" i="3" s="1"/>
  <c r="U40" i="3" s="1"/>
  <c r="L38" i="1"/>
  <c r="N39" i="1"/>
  <c r="O17" i="3"/>
  <c r="L11" i="1"/>
  <c r="N12" i="1"/>
  <c r="O16" i="3" l="1"/>
  <c r="O40" i="3"/>
  <c r="O15" i="1"/>
  <c r="M16" i="1"/>
  <c r="M40" i="3"/>
  <c r="K41" i="3"/>
  <c r="M12" i="3"/>
  <c r="K13" i="3"/>
  <c r="J15" i="3"/>
  <c r="L16" i="3"/>
  <c r="T15" i="3" s="1"/>
  <c r="U15" i="3" s="1"/>
  <c r="L10" i="1"/>
  <c r="N11" i="1"/>
  <c r="L37" i="1"/>
  <c r="N38" i="1"/>
  <c r="O40" i="1"/>
  <c r="M41" i="1"/>
  <c r="J39" i="3"/>
  <c r="L40" i="3"/>
  <c r="T39" i="3" s="1"/>
  <c r="U39" i="3" s="1"/>
  <c r="O39" i="3" l="1"/>
  <c r="O15" i="3"/>
  <c r="U14" i="3"/>
  <c r="K42" i="3"/>
  <c r="M41" i="3"/>
  <c r="J38" i="3"/>
  <c r="L39" i="3"/>
  <c r="T38" i="3" s="1"/>
  <c r="U38" i="3" s="1"/>
  <c r="L15" i="3"/>
  <c r="T14" i="3" s="1"/>
  <c r="J14" i="3"/>
  <c r="N37" i="1"/>
  <c r="L36" i="1"/>
  <c r="O41" i="1"/>
  <c r="M42" i="1"/>
  <c r="M13" i="3"/>
  <c r="K14" i="3"/>
  <c r="O16" i="1"/>
  <c r="M17" i="1"/>
  <c r="N10" i="1"/>
  <c r="L9" i="1"/>
  <c r="O38" i="3" l="1"/>
  <c r="O14" i="3"/>
  <c r="J37" i="3"/>
  <c r="L38" i="3"/>
  <c r="T37" i="3" s="1"/>
  <c r="U37" i="3" s="1"/>
  <c r="O17" i="1"/>
  <c r="M18" i="1"/>
  <c r="O42" i="1"/>
  <c r="M43" i="1"/>
  <c r="J13" i="3"/>
  <c r="L14" i="3"/>
  <c r="T13" i="3" s="1"/>
  <c r="U13" i="3" s="1"/>
  <c r="L8" i="1"/>
  <c r="N9" i="1"/>
  <c r="M14" i="3"/>
  <c r="K15" i="3"/>
  <c r="L35" i="1"/>
  <c r="N36" i="1"/>
  <c r="M42" i="3"/>
  <c r="K43" i="3"/>
  <c r="O37" i="3" l="1"/>
  <c r="O13" i="3"/>
  <c r="O18" i="1"/>
  <c r="M19" i="1"/>
  <c r="K44" i="3"/>
  <c r="M43" i="3"/>
  <c r="M15" i="3"/>
  <c r="K16" i="3"/>
  <c r="J12" i="3"/>
  <c r="L13" i="3"/>
  <c r="T12" i="3" s="1"/>
  <c r="U12" i="3" s="1"/>
  <c r="O43" i="1"/>
  <c r="M44" i="1"/>
  <c r="L34" i="1"/>
  <c r="N35" i="1"/>
  <c r="L7" i="1"/>
  <c r="N8" i="1"/>
  <c r="J36" i="3"/>
  <c r="L37" i="3"/>
  <c r="T36" i="3" s="1"/>
  <c r="U36" i="3" s="1"/>
  <c r="O36" i="3" l="1"/>
  <c r="U11" i="3"/>
  <c r="O12" i="3"/>
  <c r="L33" i="1"/>
  <c r="N34" i="1"/>
  <c r="M44" i="3"/>
  <c r="K45" i="3"/>
  <c r="O44" i="1"/>
  <c r="M45" i="1"/>
  <c r="J35" i="3"/>
  <c r="L36" i="3"/>
  <c r="T35" i="3" s="1"/>
  <c r="U35" i="3" s="1"/>
  <c r="L12" i="3"/>
  <c r="T11" i="3" s="1"/>
  <c r="J11" i="3"/>
  <c r="K17" i="3"/>
  <c r="M16" i="3"/>
  <c r="O19" i="1"/>
  <c r="M20" i="1"/>
  <c r="L6" i="1"/>
  <c r="N7" i="1"/>
  <c r="O35" i="3" l="1"/>
  <c r="M17" i="3"/>
  <c r="K18" i="3"/>
  <c r="O11" i="3"/>
  <c r="O20" i="1"/>
  <c r="M21" i="1"/>
  <c r="J10" i="3"/>
  <c r="L11" i="3"/>
  <c r="T10" i="3" s="1"/>
  <c r="U10" i="3" s="1"/>
  <c r="O45" i="1"/>
  <c r="M46" i="1"/>
  <c r="M45" i="3"/>
  <c r="K46" i="3"/>
  <c r="N6" i="1"/>
  <c r="L5" i="1"/>
  <c r="J34" i="3"/>
  <c r="L35" i="3"/>
  <c r="T34" i="3" s="1"/>
  <c r="U34" i="3" s="1"/>
  <c r="N33" i="1"/>
  <c r="L32" i="1"/>
  <c r="O34" i="3" l="1"/>
  <c r="O10" i="3"/>
  <c r="L31" i="1"/>
  <c r="N32" i="1"/>
  <c r="O46" i="1"/>
  <c r="M47" i="1"/>
  <c r="M18" i="3"/>
  <c r="K19" i="3"/>
  <c r="M46" i="3"/>
  <c r="K47" i="3"/>
  <c r="L4" i="1"/>
  <c r="N4" i="1" s="1"/>
  <c r="N5" i="1"/>
  <c r="O21" i="1"/>
  <c r="M22" i="1"/>
  <c r="J33" i="3"/>
  <c r="L34" i="3"/>
  <c r="T33" i="3" s="1"/>
  <c r="U33" i="3" s="1"/>
  <c r="J9" i="3"/>
  <c r="L10" i="3"/>
  <c r="T9" i="3" s="1"/>
  <c r="U9" i="3" s="1"/>
  <c r="O33" i="3" l="1"/>
  <c r="O9" i="3"/>
  <c r="O22" i="1"/>
  <c r="M23" i="1"/>
  <c r="O23" i="1" s="1"/>
  <c r="J8" i="3"/>
  <c r="L9" i="3"/>
  <c r="T8" i="3" s="1"/>
  <c r="U8" i="3" s="1"/>
  <c r="K20" i="3"/>
  <c r="M19" i="3"/>
  <c r="K48" i="3"/>
  <c r="M47" i="3"/>
  <c r="O47" i="1"/>
  <c r="M48" i="1"/>
  <c r="J32" i="3"/>
  <c r="L33" i="3"/>
  <c r="T32" i="3" s="1"/>
  <c r="U32" i="3" s="1"/>
  <c r="L30" i="1"/>
  <c r="N30" i="1" s="1"/>
  <c r="N31" i="1"/>
  <c r="O32" i="3" l="1"/>
  <c r="O8" i="3"/>
  <c r="J31" i="3"/>
  <c r="L31" i="3" s="1"/>
  <c r="L32" i="3"/>
  <c r="T31" i="3" s="1"/>
  <c r="U31" i="3" s="1"/>
  <c r="O31" i="3" s="1"/>
  <c r="M48" i="3"/>
  <c r="K49" i="3"/>
  <c r="O48" i="1"/>
  <c r="M49" i="1"/>
  <c r="O49" i="1" s="1"/>
  <c r="L8" i="3"/>
  <c r="T7" i="3" s="1"/>
  <c r="U7" i="3" s="1"/>
  <c r="J7" i="3"/>
  <c r="M20" i="3"/>
  <c r="K21" i="3"/>
  <c r="O7" i="3" l="1"/>
  <c r="L7" i="3"/>
  <c r="T6" i="3" s="1"/>
  <c r="U6" i="3" s="1"/>
  <c r="J6" i="3"/>
  <c r="M49" i="3"/>
  <c r="K50" i="3"/>
  <c r="M50" i="3" s="1"/>
  <c r="K22" i="3"/>
  <c r="M21" i="3"/>
  <c r="O6" i="3" l="1"/>
  <c r="L6" i="3"/>
  <c r="T5" i="3" s="1"/>
  <c r="U5" i="3" s="1"/>
  <c r="O5" i="3" s="1"/>
  <c r="J5" i="3"/>
  <c r="L5" i="3" s="1"/>
  <c r="M22" i="3"/>
  <c r="K23" i="3"/>
  <c r="M23" i="3" l="1"/>
  <c r="K24" i="3"/>
  <c r="M24" i="3" s="1"/>
</calcChain>
</file>

<file path=xl/comments1.xml><?xml version="1.0" encoding="utf-8"?>
<comments xmlns="http://schemas.openxmlformats.org/spreadsheetml/2006/main">
  <authors>
    <author>MINISTRY OF HEALTH</author>
    <author>Doug Manuel</author>
  </authors>
  <commentList>
    <comment ref="A4" authorId="0" shapeId="0">
      <text>
        <r>
          <rPr>
            <sz val="7"/>
            <color indexed="81"/>
            <rFont val="Tahoma"/>
            <family val="2"/>
          </rPr>
          <t>The 19 standard age intervals used for life tables.  Different age-intervals can be used with caution.  Different age intervals will need specific values a of '</t>
        </r>
        <r>
          <rPr>
            <b/>
            <sz val="7"/>
            <color indexed="81"/>
            <rFont val="Tahoma"/>
            <family val="2"/>
          </rPr>
          <t>a</t>
        </r>
        <r>
          <rPr>
            <b/>
            <vertAlign val="subscript"/>
            <sz val="7"/>
            <color indexed="81"/>
            <rFont val="Tahoma"/>
            <family val="2"/>
          </rPr>
          <t>x</t>
        </r>
        <r>
          <rPr>
            <sz val="7"/>
            <color indexed="81"/>
            <rFont val="Tahoma"/>
            <family val="2"/>
          </rPr>
          <t>'.  See comments for '</t>
        </r>
        <r>
          <rPr>
            <b/>
            <sz val="7"/>
            <color indexed="81"/>
            <rFont val="Tahoma"/>
            <family val="2"/>
          </rPr>
          <t>a</t>
        </r>
        <r>
          <rPr>
            <b/>
            <vertAlign val="subscript"/>
            <sz val="7"/>
            <color indexed="81"/>
            <rFont val="Tahoma"/>
            <family val="2"/>
          </rPr>
          <t>x</t>
        </r>
        <r>
          <rPr>
            <sz val="7"/>
            <color indexed="81"/>
            <rFont val="Tahoma"/>
            <family val="2"/>
          </rPr>
          <t>'.</t>
        </r>
      </text>
    </comment>
    <comment ref="C4" authorId="0" shapeId="0">
      <text>
        <r>
          <rPr>
            <b/>
            <sz val="7"/>
            <color indexed="81"/>
            <rFont val="Tahoma"/>
            <family val="2"/>
          </rPr>
          <t>Mx</t>
        </r>
        <r>
          <rPr>
            <sz val="7"/>
            <color indexed="81"/>
            <rFont val="Tahoma"/>
            <family val="2"/>
          </rPr>
          <t xml:space="preserve"> = Age-specific death rate.
This column can be modified with the age-specific mortality rate for a population to create a life table for that population.</t>
        </r>
      </text>
    </comment>
    <comment ref="D4"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 ref="E4" authorId="0" shapeId="0">
      <text>
        <r>
          <rPr>
            <b/>
            <sz val="7"/>
            <color indexed="81"/>
            <rFont val="Tahoma"/>
          </rPr>
          <t>q</t>
        </r>
        <r>
          <rPr>
            <b/>
            <vertAlign val="subscript"/>
            <sz val="7"/>
            <color indexed="81"/>
            <rFont val="Tahoma"/>
            <family val="2"/>
          </rPr>
          <t>x</t>
        </r>
        <r>
          <rPr>
            <sz val="7"/>
            <color indexed="81"/>
            <rFont val="Tahoma"/>
            <family val="2"/>
          </rPr>
          <t xml:space="preserve"> = Conditional probablity that an indivdual entering the age interval will die in the age interval.  
Generally, this is the critical step in derivation of a life table.  Chiang's (1984) method used in this life table.
See:
Manuel DG,Goel V, Williams JI. The derivation of life expectancy at the local level. Chronic Dis Can 1998;19(2):52-6.
Chiang CL. </t>
        </r>
        <r>
          <rPr>
            <i/>
            <sz val="7"/>
            <color indexed="81"/>
            <rFont val="Tahoma"/>
            <family val="2"/>
          </rPr>
          <t>The Life Table and its Applications.</t>
        </r>
        <r>
          <rPr>
            <sz val="7"/>
            <color indexed="81"/>
            <rFont val="Tahoma"/>
            <family val="2"/>
          </rPr>
          <t>Malabar (FL): Robert E Krieger Publ Co, 1984.</t>
        </r>
      </text>
    </comment>
    <comment ref="F4" authorId="0" shapeId="0">
      <text>
        <r>
          <rPr>
            <b/>
            <sz val="7"/>
            <color indexed="81"/>
            <rFont val="Tahoma"/>
          </rPr>
          <t>d</t>
        </r>
        <r>
          <rPr>
            <b/>
            <vertAlign val="subscript"/>
            <sz val="7"/>
            <color indexed="81"/>
            <rFont val="Tahoma"/>
            <family val="2"/>
          </rPr>
          <t>x</t>
        </r>
        <r>
          <rPr>
            <sz val="7"/>
            <color indexed="81"/>
            <rFont val="Tahoma"/>
            <family val="2"/>
          </rPr>
          <t xml:space="preserve"> = Number dying in the age interval</t>
        </r>
      </text>
    </comment>
    <comment ref="G4" authorId="0" shapeId="0">
      <text>
        <r>
          <rPr>
            <b/>
            <sz val="7"/>
            <color indexed="81"/>
            <rFont val="Tahoma"/>
          </rPr>
          <t>L</t>
        </r>
        <r>
          <rPr>
            <b/>
            <vertAlign val="subscript"/>
            <sz val="7"/>
            <color indexed="81"/>
            <rFont val="Tahoma"/>
            <family val="2"/>
          </rPr>
          <t>x</t>
        </r>
        <r>
          <rPr>
            <sz val="7"/>
            <color indexed="81"/>
            <rFont val="Tahoma"/>
            <family val="2"/>
          </rPr>
          <t xml:space="preserve"> = Number of years lived lived during the age interval.</t>
        </r>
      </text>
    </comment>
    <comment ref="H4" authorId="1" shapeId="0">
      <text>
        <r>
          <rPr>
            <sz val="8"/>
            <color indexed="81"/>
            <rFont val="Tahoma"/>
            <family val="2"/>
          </rPr>
          <t>This column represent HRQOL.  In this example we have used mean Health Utilities Index.  This could be subsituted with other measures such as the prevelence of long-term disablity to estimate disability-free life expectancy.</t>
        </r>
      </text>
    </comment>
    <comment ref="J4" authorId="0" shapeId="0">
      <text>
        <r>
          <rPr>
            <b/>
            <sz val="7"/>
            <color indexed="81"/>
            <rFont val="Tahoma"/>
          </rPr>
          <t>T</t>
        </r>
        <r>
          <rPr>
            <b/>
            <vertAlign val="subscript"/>
            <sz val="7"/>
            <color indexed="81"/>
            <rFont val="Tahoma"/>
            <family val="2"/>
          </rPr>
          <t>x</t>
        </r>
        <r>
          <rPr>
            <sz val="7"/>
            <color indexed="81"/>
            <rFont val="Tahoma"/>
            <family val="2"/>
          </rPr>
          <t xml:space="preserve"> = Total number of years lived beyond the entering the age interval.</t>
        </r>
      </text>
    </comment>
    <comment ref="L4" authorId="0" shapeId="0">
      <text>
        <r>
          <rPr>
            <b/>
            <sz val="7"/>
            <color indexed="81"/>
            <rFont val="Tahoma"/>
          </rPr>
          <t>e</t>
        </r>
        <r>
          <rPr>
            <b/>
            <vertAlign val="subscript"/>
            <sz val="7"/>
            <color indexed="81"/>
            <rFont val="Tahoma"/>
            <family val="2"/>
          </rPr>
          <t>x</t>
        </r>
        <r>
          <rPr>
            <b/>
            <sz val="7"/>
            <color indexed="81"/>
            <rFont val="Tahoma"/>
          </rPr>
          <t xml:space="preserve"> </t>
        </r>
        <r>
          <rPr>
            <sz val="7"/>
            <color indexed="81"/>
            <rFont val="Tahoma"/>
            <family val="2"/>
          </rPr>
          <t xml:space="preserve">= Life expectancy at the beginning of the age inteval.
</t>
        </r>
      </text>
    </comment>
    <comment ref="M4" authorId="1" shapeId="0">
      <text>
        <r>
          <rPr>
            <sz val="8"/>
            <color indexed="81"/>
            <rFont val="Tahoma"/>
            <family val="2"/>
          </rPr>
          <t>Health expectancy</t>
        </r>
        <r>
          <rPr>
            <sz val="8"/>
            <color indexed="81"/>
            <rFont val="Tahoma"/>
          </rPr>
          <t xml:space="preserve">
</t>
        </r>
      </text>
    </comment>
    <comment ref="N4" authorId="0" shapeId="0">
      <text>
        <r>
          <rPr>
            <b/>
            <sz val="7"/>
            <color indexed="81"/>
            <rFont val="Tahoma"/>
            <family val="2"/>
          </rPr>
          <t>var(q</t>
        </r>
        <r>
          <rPr>
            <b/>
            <vertAlign val="subscript"/>
            <sz val="7"/>
            <color indexed="81"/>
            <rFont val="Tahoma"/>
            <family val="2"/>
          </rPr>
          <t>x</t>
        </r>
        <r>
          <rPr>
            <b/>
            <sz val="7"/>
            <color indexed="81"/>
            <rFont val="Tahoma"/>
            <family val="2"/>
          </rPr>
          <t>)</t>
        </r>
        <r>
          <rPr>
            <sz val="7"/>
            <color indexed="81"/>
            <rFont val="Tahoma"/>
            <family val="2"/>
          </rPr>
          <t xml:space="preserve">= Variance of the conditional probability of death.  Using Chiang's (1984) method. </t>
        </r>
      </text>
    </comment>
    <comment ref="O4" authorId="0" shapeId="0">
      <text>
        <r>
          <rPr>
            <b/>
            <sz val="7"/>
            <color indexed="81"/>
            <rFont val="Tahoma"/>
          </rPr>
          <t>SE(e</t>
        </r>
        <r>
          <rPr>
            <b/>
            <vertAlign val="subscript"/>
            <sz val="7"/>
            <color indexed="81"/>
            <rFont val="Tahoma"/>
            <family val="2"/>
          </rPr>
          <t>x</t>
        </r>
        <r>
          <rPr>
            <b/>
            <sz val="7"/>
            <color indexed="81"/>
            <rFont val="Tahoma"/>
          </rPr>
          <t>) =</t>
        </r>
        <r>
          <rPr>
            <sz val="7"/>
            <color indexed="81"/>
            <rFont val="Tahoma"/>
            <family val="2"/>
          </rPr>
          <t xml:space="preserve">Standard error of life expectancy.  Using Chiang's (1984) method. </t>
        </r>
      </text>
    </comment>
    <comment ref="Q4" authorId="0" shapeId="0">
      <text>
        <r>
          <rPr>
            <b/>
            <sz val="7"/>
            <color indexed="81"/>
            <rFont val="Tahoma"/>
          </rPr>
          <t>n</t>
        </r>
        <r>
          <rPr>
            <b/>
            <vertAlign val="subscript"/>
            <sz val="7"/>
            <color indexed="81"/>
            <rFont val="Tahoma"/>
            <family val="2"/>
          </rPr>
          <t>x</t>
        </r>
        <r>
          <rPr>
            <sz val="7"/>
            <color indexed="81"/>
            <rFont val="Tahoma"/>
            <family val="2"/>
          </rPr>
          <t xml:space="preserve"> = Number of years in the age interval.</t>
        </r>
      </text>
    </comment>
    <comment ref="R4" authorId="0" shapeId="0">
      <text>
        <r>
          <rPr>
            <b/>
            <sz val="7"/>
            <color indexed="81"/>
            <rFont val="Tahoma"/>
          </rPr>
          <t>a</t>
        </r>
        <r>
          <rPr>
            <b/>
            <vertAlign val="subscript"/>
            <sz val="7"/>
            <color indexed="81"/>
            <rFont val="Tahoma"/>
            <family val="2"/>
          </rPr>
          <t>x</t>
        </r>
        <r>
          <rPr>
            <sz val="7"/>
            <color indexed="81"/>
            <rFont val="Tahoma"/>
            <family val="2"/>
          </rPr>
          <t xml:space="preserve"> = Fraction of the age interval lived by those in the cohort who die in the interval.  
The values are different for males and females.
The values used here are derived from life tables created by Hseih, 1997, for Canada, 1990.  The values will change very little over time or between populations within Canada or other developed countries.  
Values of '</t>
        </r>
        <r>
          <rPr>
            <b/>
            <sz val="7"/>
            <color indexed="81"/>
            <rFont val="Tahoma"/>
            <family val="2"/>
          </rPr>
          <t>a</t>
        </r>
        <r>
          <rPr>
            <sz val="7"/>
            <color indexed="81"/>
            <rFont val="Tahoma"/>
            <family val="2"/>
          </rPr>
          <t xml:space="preserve">' can be derived from reference populations or life tables using the methods outlined by Chiang, 1984.
Chiang CL. </t>
        </r>
        <r>
          <rPr>
            <i/>
            <sz val="7"/>
            <color indexed="81"/>
            <rFont val="Tahoma"/>
            <family val="2"/>
          </rPr>
          <t>The Life Table and its Applications.</t>
        </r>
        <r>
          <rPr>
            <sz val="7"/>
            <color indexed="81"/>
            <rFont val="Tahoma"/>
            <family val="2"/>
          </rPr>
          <t>Malabar (FL): Robert E Krieger Publ Co, 1984.</t>
        </r>
      </text>
    </comment>
    <comment ref="S4" authorId="0" shapeId="0">
      <text>
        <r>
          <rPr>
            <b/>
            <sz val="7"/>
            <color indexed="81"/>
            <rFont val="Tahoma"/>
          </rPr>
          <t>D</t>
        </r>
        <r>
          <rPr>
            <b/>
            <vertAlign val="subscript"/>
            <sz val="7"/>
            <color indexed="81"/>
            <rFont val="Tahoma"/>
            <family val="2"/>
          </rPr>
          <t>x</t>
        </r>
        <r>
          <rPr>
            <sz val="7"/>
            <color indexed="81"/>
            <rFont val="Tahoma"/>
            <family val="2"/>
          </rPr>
          <t xml:space="preserve"> = Actual number of deaths for each age interval.  This is only needed to calculate variances of life table functions.</t>
        </r>
      </text>
    </comment>
    <comment ref="T4" authorId="0" shapeId="0">
      <text>
        <r>
          <rPr>
            <sz val="7"/>
            <color indexed="81"/>
            <rFont val="Tahoma"/>
            <family val="2"/>
          </rPr>
          <t xml:space="preserve">Used for the derivation of </t>
        </r>
        <r>
          <rPr>
            <b/>
            <sz val="7"/>
            <color indexed="81"/>
            <rFont val="Tahoma"/>
            <family val="2"/>
          </rPr>
          <t>SE(e</t>
        </r>
        <r>
          <rPr>
            <b/>
            <vertAlign val="subscript"/>
            <sz val="7"/>
            <color indexed="81"/>
            <rFont val="Tahoma"/>
            <family val="2"/>
          </rPr>
          <t>x</t>
        </r>
        <r>
          <rPr>
            <b/>
            <sz val="7"/>
            <color indexed="81"/>
            <rFont val="Tahoma"/>
            <family val="2"/>
          </rPr>
          <t>)</t>
        </r>
        <r>
          <rPr>
            <sz val="7"/>
            <color indexed="81"/>
            <rFont val="Tahoma"/>
            <family val="2"/>
          </rPr>
          <t>.</t>
        </r>
      </text>
    </comment>
    <comment ref="U4" authorId="0" shapeId="0">
      <text>
        <r>
          <rPr>
            <sz val="7"/>
            <color indexed="81"/>
            <rFont val="Tahoma"/>
            <family val="2"/>
          </rPr>
          <t xml:space="preserve">Used for the derivation of </t>
        </r>
        <r>
          <rPr>
            <b/>
            <sz val="7"/>
            <color indexed="81"/>
            <rFont val="Tahoma"/>
            <family val="2"/>
          </rPr>
          <t>SE(e</t>
        </r>
        <r>
          <rPr>
            <b/>
            <vertAlign val="subscript"/>
            <sz val="7"/>
            <color indexed="81"/>
            <rFont val="Tahoma"/>
            <family val="2"/>
          </rPr>
          <t>x</t>
        </r>
        <r>
          <rPr>
            <b/>
            <sz val="7"/>
            <color indexed="81"/>
            <rFont val="Tahoma"/>
            <family val="2"/>
          </rPr>
          <t>)</t>
        </r>
        <r>
          <rPr>
            <sz val="7"/>
            <color indexed="81"/>
            <rFont val="Tahoma"/>
            <family val="2"/>
          </rPr>
          <t>.</t>
        </r>
      </text>
    </comment>
    <comment ref="W4"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 ref="A30" authorId="0" shapeId="0">
      <text>
        <r>
          <rPr>
            <sz val="7"/>
            <color indexed="81"/>
            <rFont val="Tahoma"/>
            <family val="2"/>
          </rPr>
          <t>The 19 standard age intervals used for life tables.  Different age-intervals can be used with caution.  Different age intervals will need specific values a of '</t>
        </r>
        <r>
          <rPr>
            <b/>
            <sz val="7"/>
            <color indexed="81"/>
            <rFont val="Tahoma"/>
            <family val="2"/>
          </rPr>
          <t>a</t>
        </r>
        <r>
          <rPr>
            <b/>
            <vertAlign val="subscript"/>
            <sz val="7"/>
            <color indexed="81"/>
            <rFont val="Tahoma"/>
            <family val="2"/>
          </rPr>
          <t>x</t>
        </r>
        <r>
          <rPr>
            <sz val="7"/>
            <color indexed="81"/>
            <rFont val="Tahoma"/>
            <family val="2"/>
          </rPr>
          <t>'.  See comments for '</t>
        </r>
        <r>
          <rPr>
            <b/>
            <sz val="7"/>
            <color indexed="81"/>
            <rFont val="Tahoma"/>
            <family val="2"/>
          </rPr>
          <t>a</t>
        </r>
        <r>
          <rPr>
            <b/>
            <vertAlign val="subscript"/>
            <sz val="7"/>
            <color indexed="81"/>
            <rFont val="Tahoma"/>
            <family val="2"/>
          </rPr>
          <t>x</t>
        </r>
        <r>
          <rPr>
            <sz val="7"/>
            <color indexed="81"/>
            <rFont val="Tahoma"/>
            <family val="2"/>
          </rPr>
          <t>'.</t>
        </r>
      </text>
    </comment>
    <comment ref="C30" authorId="0" shapeId="0">
      <text>
        <r>
          <rPr>
            <b/>
            <sz val="7"/>
            <color indexed="81"/>
            <rFont val="Tahoma"/>
            <family val="2"/>
          </rPr>
          <t>Mx</t>
        </r>
        <r>
          <rPr>
            <sz val="7"/>
            <color indexed="81"/>
            <rFont val="Tahoma"/>
            <family val="2"/>
          </rPr>
          <t xml:space="preserve"> = Age-specific death rate.
This column can be modified with the age-specific mortality rate for a population to create a life table for that population.</t>
        </r>
      </text>
    </comment>
    <comment ref="D30"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 ref="E30" authorId="0" shapeId="0">
      <text>
        <r>
          <rPr>
            <b/>
            <sz val="7"/>
            <color indexed="81"/>
            <rFont val="Tahoma"/>
          </rPr>
          <t>q</t>
        </r>
        <r>
          <rPr>
            <b/>
            <vertAlign val="subscript"/>
            <sz val="7"/>
            <color indexed="81"/>
            <rFont val="Tahoma"/>
            <family val="2"/>
          </rPr>
          <t>x</t>
        </r>
        <r>
          <rPr>
            <sz val="7"/>
            <color indexed="81"/>
            <rFont val="Tahoma"/>
            <family val="2"/>
          </rPr>
          <t xml:space="preserve"> = Conditional probablity that an indivdual entering the age interval will die in the age interval.  
Generally, this is the critical step in derivation of a life table.  Chiang's (1984) method used in this life table.
See:
Manuel DG,Goel V, Williams JI. The derivation of life expectancy at the local level. Chronic Dis Can 1998;19(2):52-6.
Chiang CL. </t>
        </r>
        <r>
          <rPr>
            <i/>
            <sz val="7"/>
            <color indexed="81"/>
            <rFont val="Tahoma"/>
            <family val="2"/>
          </rPr>
          <t>The Life Table and its Applications.</t>
        </r>
        <r>
          <rPr>
            <sz val="7"/>
            <color indexed="81"/>
            <rFont val="Tahoma"/>
            <family val="2"/>
          </rPr>
          <t>Malabar (FL): Robert E Krieger Publ Co, 1984.</t>
        </r>
      </text>
    </comment>
    <comment ref="F30" authorId="0" shapeId="0">
      <text>
        <r>
          <rPr>
            <b/>
            <sz val="7"/>
            <color indexed="81"/>
            <rFont val="Tahoma"/>
          </rPr>
          <t>d</t>
        </r>
        <r>
          <rPr>
            <b/>
            <vertAlign val="subscript"/>
            <sz val="7"/>
            <color indexed="81"/>
            <rFont val="Tahoma"/>
            <family val="2"/>
          </rPr>
          <t>x</t>
        </r>
        <r>
          <rPr>
            <sz val="7"/>
            <color indexed="81"/>
            <rFont val="Tahoma"/>
            <family val="2"/>
          </rPr>
          <t xml:space="preserve"> = Number dying in the age interval</t>
        </r>
      </text>
    </comment>
    <comment ref="G30" authorId="0" shapeId="0">
      <text>
        <r>
          <rPr>
            <b/>
            <sz val="7"/>
            <color indexed="81"/>
            <rFont val="Tahoma"/>
          </rPr>
          <t>L</t>
        </r>
        <r>
          <rPr>
            <b/>
            <vertAlign val="subscript"/>
            <sz val="7"/>
            <color indexed="81"/>
            <rFont val="Tahoma"/>
            <family val="2"/>
          </rPr>
          <t>x</t>
        </r>
        <r>
          <rPr>
            <sz val="7"/>
            <color indexed="81"/>
            <rFont val="Tahoma"/>
            <family val="2"/>
          </rPr>
          <t xml:space="preserve"> = Number of years lived lived during the age interval.</t>
        </r>
      </text>
    </comment>
    <comment ref="H30" authorId="1" shapeId="0">
      <text>
        <r>
          <rPr>
            <sz val="8"/>
            <color indexed="81"/>
            <rFont val="Tahoma"/>
            <family val="2"/>
          </rPr>
          <t>This column represent HRQOL.  In this example we have used mean Health Utilities Index.  This could be subsituted with other measures such as the prevelence of long-term disablity to estimate disability-free life expectancy.</t>
        </r>
      </text>
    </comment>
    <comment ref="J30" authorId="0" shapeId="0">
      <text>
        <r>
          <rPr>
            <b/>
            <sz val="7"/>
            <color indexed="81"/>
            <rFont val="Tahoma"/>
          </rPr>
          <t>T</t>
        </r>
        <r>
          <rPr>
            <b/>
            <vertAlign val="subscript"/>
            <sz val="7"/>
            <color indexed="81"/>
            <rFont val="Tahoma"/>
            <family val="2"/>
          </rPr>
          <t>x</t>
        </r>
        <r>
          <rPr>
            <sz val="7"/>
            <color indexed="81"/>
            <rFont val="Tahoma"/>
            <family val="2"/>
          </rPr>
          <t xml:space="preserve"> = Total number of years lived beyond the entering the age interval.</t>
        </r>
      </text>
    </comment>
    <comment ref="L30" authorId="0" shapeId="0">
      <text>
        <r>
          <rPr>
            <b/>
            <sz val="7"/>
            <color indexed="81"/>
            <rFont val="Tahoma"/>
          </rPr>
          <t>e</t>
        </r>
        <r>
          <rPr>
            <b/>
            <vertAlign val="subscript"/>
            <sz val="7"/>
            <color indexed="81"/>
            <rFont val="Tahoma"/>
            <family val="2"/>
          </rPr>
          <t>x</t>
        </r>
        <r>
          <rPr>
            <b/>
            <sz val="7"/>
            <color indexed="81"/>
            <rFont val="Tahoma"/>
          </rPr>
          <t xml:space="preserve"> </t>
        </r>
        <r>
          <rPr>
            <sz val="7"/>
            <color indexed="81"/>
            <rFont val="Tahoma"/>
            <family val="2"/>
          </rPr>
          <t xml:space="preserve">= Life expectancy at the beginning of the age inteval.
</t>
        </r>
      </text>
    </comment>
    <comment ref="M30" authorId="1" shapeId="0">
      <text>
        <r>
          <rPr>
            <sz val="8"/>
            <color indexed="81"/>
            <rFont val="Tahoma"/>
            <family val="2"/>
          </rPr>
          <t>Health expectancy</t>
        </r>
        <r>
          <rPr>
            <sz val="8"/>
            <color indexed="81"/>
            <rFont val="Tahoma"/>
          </rPr>
          <t xml:space="preserve">
</t>
        </r>
      </text>
    </comment>
    <comment ref="N30" authorId="0" shapeId="0">
      <text>
        <r>
          <rPr>
            <b/>
            <sz val="7"/>
            <color indexed="81"/>
            <rFont val="Tahoma"/>
            <family val="2"/>
          </rPr>
          <t>var(q</t>
        </r>
        <r>
          <rPr>
            <b/>
            <vertAlign val="subscript"/>
            <sz val="7"/>
            <color indexed="81"/>
            <rFont val="Tahoma"/>
            <family val="2"/>
          </rPr>
          <t>x</t>
        </r>
        <r>
          <rPr>
            <b/>
            <sz val="7"/>
            <color indexed="81"/>
            <rFont val="Tahoma"/>
            <family val="2"/>
          </rPr>
          <t>)</t>
        </r>
        <r>
          <rPr>
            <sz val="7"/>
            <color indexed="81"/>
            <rFont val="Tahoma"/>
            <family val="2"/>
          </rPr>
          <t xml:space="preserve">= Variance of the conditional probability of death.  Using Chiang's (1984) method. </t>
        </r>
      </text>
    </comment>
    <comment ref="O30" authorId="0" shapeId="0">
      <text>
        <r>
          <rPr>
            <b/>
            <sz val="7"/>
            <color indexed="81"/>
            <rFont val="Tahoma"/>
          </rPr>
          <t>SE(e</t>
        </r>
        <r>
          <rPr>
            <b/>
            <vertAlign val="subscript"/>
            <sz val="7"/>
            <color indexed="81"/>
            <rFont val="Tahoma"/>
            <family val="2"/>
          </rPr>
          <t>x</t>
        </r>
        <r>
          <rPr>
            <b/>
            <sz val="7"/>
            <color indexed="81"/>
            <rFont val="Tahoma"/>
          </rPr>
          <t>) =</t>
        </r>
        <r>
          <rPr>
            <sz val="7"/>
            <color indexed="81"/>
            <rFont val="Tahoma"/>
            <family val="2"/>
          </rPr>
          <t xml:space="preserve">Standard error of life expectancy.  Using Chiang's (1984) method. </t>
        </r>
      </text>
    </comment>
    <comment ref="Q30" authorId="0" shapeId="0">
      <text>
        <r>
          <rPr>
            <b/>
            <sz val="7"/>
            <color indexed="81"/>
            <rFont val="Tahoma"/>
          </rPr>
          <t>n</t>
        </r>
        <r>
          <rPr>
            <b/>
            <vertAlign val="subscript"/>
            <sz val="7"/>
            <color indexed="81"/>
            <rFont val="Tahoma"/>
            <family val="2"/>
          </rPr>
          <t>x</t>
        </r>
        <r>
          <rPr>
            <sz val="7"/>
            <color indexed="81"/>
            <rFont val="Tahoma"/>
            <family val="2"/>
          </rPr>
          <t xml:space="preserve"> = Number of years in the age interval.</t>
        </r>
      </text>
    </comment>
    <comment ref="R30" authorId="0" shapeId="0">
      <text>
        <r>
          <rPr>
            <b/>
            <sz val="7"/>
            <color indexed="81"/>
            <rFont val="Tahoma"/>
          </rPr>
          <t>a</t>
        </r>
        <r>
          <rPr>
            <b/>
            <vertAlign val="subscript"/>
            <sz val="7"/>
            <color indexed="81"/>
            <rFont val="Tahoma"/>
            <family val="2"/>
          </rPr>
          <t>x</t>
        </r>
        <r>
          <rPr>
            <sz val="7"/>
            <color indexed="81"/>
            <rFont val="Tahoma"/>
            <family val="2"/>
          </rPr>
          <t xml:space="preserve"> = Fraction of the age interval lived by those in the cohort who die in the interval.  
The values are different for males and females.
The values used here are derived from life tables created by Hseih, 1997, for Canada, 1990.  The values will change very little over time or between populations within Canada or other developed countries.  
Values of '</t>
        </r>
        <r>
          <rPr>
            <b/>
            <sz val="7"/>
            <color indexed="81"/>
            <rFont val="Tahoma"/>
            <family val="2"/>
          </rPr>
          <t>a</t>
        </r>
        <r>
          <rPr>
            <sz val="7"/>
            <color indexed="81"/>
            <rFont val="Tahoma"/>
            <family val="2"/>
          </rPr>
          <t xml:space="preserve">' can be derived from reference populations or life tables using the methods outlined by Chiang, 1984.
Chiang CL. </t>
        </r>
        <r>
          <rPr>
            <i/>
            <sz val="7"/>
            <color indexed="81"/>
            <rFont val="Tahoma"/>
            <family val="2"/>
          </rPr>
          <t>The Life Table and its Applications.</t>
        </r>
        <r>
          <rPr>
            <sz val="7"/>
            <color indexed="81"/>
            <rFont val="Tahoma"/>
            <family val="2"/>
          </rPr>
          <t>Malabar (FL): Robert E Krieger Publ Co, 1984.</t>
        </r>
      </text>
    </comment>
    <comment ref="S30" authorId="0" shapeId="0">
      <text>
        <r>
          <rPr>
            <b/>
            <sz val="7"/>
            <color indexed="81"/>
            <rFont val="Tahoma"/>
          </rPr>
          <t>D</t>
        </r>
        <r>
          <rPr>
            <b/>
            <vertAlign val="subscript"/>
            <sz val="7"/>
            <color indexed="81"/>
            <rFont val="Tahoma"/>
            <family val="2"/>
          </rPr>
          <t>x</t>
        </r>
        <r>
          <rPr>
            <sz val="7"/>
            <color indexed="81"/>
            <rFont val="Tahoma"/>
            <family val="2"/>
          </rPr>
          <t xml:space="preserve"> = Actual number of deaths for each age interval.  This is only needed to calculate variances of life table functions.</t>
        </r>
      </text>
    </comment>
    <comment ref="T30" authorId="0" shapeId="0">
      <text>
        <r>
          <rPr>
            <sz val="7"/>
            <color indexed="81"/>
            <rFont val="Tahoma"/>
            <family val="2"/>
          </rPr>
          <t xml:space="preserve">Used for the derivation of </t>
        </r>
        <r>
          <rPr>
            <b/>
            <sz val="7"/>
            <color indexed="81"/>
            <rFont val="Tahoma"/>
            <family val="2"/>
          </rPr>
          <t>SE(e</t>
        </r>
        <r>
          <rPr>
            <b/>
            <vertAlign val="subscript"/>
            <sz val="7"/>
            <color indexed="81"/>
            <rFont val="Tahoma"/>
            <family val="2"/>
          </rPr>
          <t>x</t>
        </r>
        <r>
          <rPr>
            <b/>
            <sz val="7"/>
            <color indexed="81"/>
            <rFont val="Tahoma"/>
            <family val="2"/>
          </rPr>
          <t>)</t>
        </r>
        <r>
          <rPr>
            <sz val="7"/>
            <color indexed="81"/>
            <rFont val="Tahoma"/>
            <family val="2"/>
          </rPr>
          <t>.</t>
        </r>
      </text>
    </comment>
    <comment ref="U30" authorId="0" shapeId="0">
      <text>
        <r>
          <rPr>
            <sz val="7"/>
            <color indexed="81"/>
            <rFont val="Tahoma"/>
            <family val="2"/>
          </rPr>
          <t xml:space="preserve">Used for the derivation of </t>
        </r>
        <r>
          <rPr>
            <b/>
            <sz val="7"/>
            <color indexed="81"/>
            <rFont val="Tahoma"/>
            <family val="2"/>
          </rPr>
          <t>SE(e</t>
        </r>
        <r>
          <rPr>
            <b/>
            <vertAlign val="subscript"/>
            <sz val="7"/>
            <color indexed="81"/>
            <rFont val="Tahoma"/>
            <family val="2"/>
          </rPr>
          <t>x</t>
        </r>
        <r>
          <rPr>
            <b/>
            <sz val="7"/>
            <color indexed="81"/>
            <rFont val="Tahoma"/>
            <family val="2"/>
          </rPr>
          <t>)</t>
        </r>
        <r>
          <rPr>
            <sz val="7"/>
            <color indexed="81"/>
            <rFont val="Tahoma"/>
            <family val="2"/>
          </rPr>
          <t>.</t>
        </r>
      </text>
    </comment>
    <comment ref="W30"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List>
</comments>
</file>

<file path=xl/comments2.xml><?xml version="1.0" encoding="utf-8"?>
<comments xmlns="http://schemas.openxmlformats.org/spreadsheetml/2006/main">
  <authors>
    <author>MINISTRY OF HEALTH</author>
    <author>Doug Manuel</author>
  </authors>
  <commentList>
    <comment ref="A3" authorId="0" shapeId="0">
      <text>
        <r>
          <rPr>
            <sz val="7"/>
            <color indexed="81"/>
            <rFont val="Tahoma"/>
            <family val="2"/>
          </rPr>
          <t>The 19 standard age intervals used for life tables.  Different age-intervals can be used with caution.  Different age intervals will need specific values a of '</t>
        </r>
        <r>
          <rPr>
            <b/>
            <sz val="7"/>
            <color indexed="81"/>
            <rFont val="Tahoma"/>
            <family val="2"/>
          </rPr>
          <t>a</t>
        </r>
        <r>
          <rPr>
            <b/>
            <vertAlign val="subscript"/>
            <sz val="7"/>
            <color indexed="81"/>
            <rFont val="Tahoma"/>
            <family val="2"/>
          </rPr>
          <t>x</t>
        </r>
        <r>
          <rPr>
            <sz val="7"/>
            <color indexed="81"/>
            <rFont val="Tahoma"/>
            <family val="2"/>
          </rPr>
          <t>'.  See comments for '</t>
        </r>
        <r>
          <rPr>
            <b/>
            <sz val="7"/>
            <color indexed="81"/>
            <rFont val="Tahoma"/>
            <family val="2"/>
          </rPr>
          <t>a</t>
        </r>
        <r>
          <rPr>
            <b/>
            <vertAlign val="subscript"/>
            <sz val="7"/>
            <color indexed="81"/>
            <rFont val="Tahoma"/>
            <family val="2"/>
          </rPr>
          <t>x</t>
        </r>
        <r>
          <rPr>
            <sz val="7"/>
            <color indexed="81"/>
            <rFont val="Tahoma"/>
            <family val="2"/>
          </rPr>
          <t>'.</t>
        </r>
      </text>
    </comment>
    <comment ref="C3" authorId="0" shapeId="0">
      <text>
        <r>
          <rPr>
            <b/>
            <sz val="7"/>
            <color indexed="81"/>
            <rFont val="Tahoma"/>
            <family val="2"/>
          </rPr>
          <t>M</t>
        </r>
        <r>
          <rPr>
            <b/>
            <vertAlign val="subscript"/>
            <sz val="7"/>
            <color indexed="81"/>
            <rFont val="Tahoma"/>
            <family val="2"/>
          </rPr>
          <t>x</t>
        </r>
        <r>
          <rPr>
            <sz val="7"/>
            <color indexed="81"/>
            <rFont val="Tahoma"/>
            <family val="2"/>
          </rPr>
          <t xml:space="preserve"> = Age-specific death rate.
This column can be modified with the age-specific mortality rate for a population to create a life table for that population.
</t>
        </r>
        <r>
          <rPr>
            <sz val="7"/>
            <color indexed="81"/>
            <rFont val="Tahoma"/>
            <family val="2"/>
          </rPr>
          <t>.</t>
        </r>
      </text>
    </comment>
    <comment ref="D3" authorId="1" shapeId="0">
      <text>
        <r>
          <rPr>
            <sz val="8"/>
            <color indexed="81"/>
            <rFont val="Tahoma"/>
            <family val="2"/>
          </rPr>
          <t>Cauase-specific mortality rate.  In this example, the column refers to the ischemic heart disease mortality rate derived from the Stats Canada Health Indicators CD.  This column could be replaced by any cause-speicific mortality rate.</t>
        </r>
      </text>
    </comment>
    <comment ref="E3" authorId="0" shapeId="0">
      <text>
        <r>
          <rPr>
            <sz val="7"/>
            <color indexed="81"/>
            <rFont val="Tahoma"/>
            <family val="2"/>
          </rPr>
          <t>This column is cause-deleted mortality and is estaimate by substracting all-cause mortality by cause-specific mortality</t>
        </r>
      </text>
    </comment>
    <comment ref="F3"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 ref="G3" authorId="0" shapeId="0">
      <text>
        <r>
          <rPr>
            <b/>
            <sz val="7"/>
            <color indexed="81"/>
            <rFont val="Tahoma"/>
          </rPr>
          <t>q</t>
        </r>
        <r>
          <rPr>
            <b/>
            <vertAlign val="subscript"/>
            <sz val="7"/>
            <color indexed="81"/>
            <rFont val="Tahoma"/>
            <family val="2"/>
          </rPr>
          <t>x</t>
        </r>
        <r>
          <rPr>
            <sz val="7"/>
            <color indexed="81"/>
            <rFont val="Tahoma"/>
            <family val="2"/>
          </rPr>
          <t xml:space="preserve"> = Conditional probablity that an indivdual entering the age interval will die in the age interval.  
Generally, this is the critical step in derivation of a life table.  Chiang's (1984) method used in this life table.
See:
Manuel DG,Goel V, Williams JI. The derivation of life expectancy at the local level. Chronic Dis Can 1998;19(2):52-6.
Chiang CL. </t>
        </r>
        <r>
          <rPr>
            <i/>
            <sz val="7"/>
            <color indexed="81"/>
            <rFont val="Tahoma"/>
            <family val="2"/>
          </rPr>
          <t>The Life Table and its Applications.</t>
        </r>
        <r>
          <rPr>
            <sz val="7"/>
            <color indexed="81"/>
            <rFont val="Tahoma"/>
            <family val="2"/>
          </rPr>
          <t>Malabar (FL): Robert E Krieger Publ Co, 1984.</t>
        </r>
      </text>
    </comment>
    <comment ref="H3" authorId="0" shapeId="0">
      <text>
        <r>
          <rPr>
            <b/>
            <sz val="7"/>
            <color indexed="81"/>
            <rFont val="Tahoma"/>
          </rPr>
          <t>d</t>
        </r>
        <r>
          <rPr>
            <b/>
            <vertAlign val="subscript"/>
            <sz val="7"/>
            <color indexed="81"/>
            <rFont val="Tahoma"/>
            <family val="2"/>
          </rPr>
          <t>x</t>
        </r>
        <r>
          <rPr>
            <sz val="7"/>
            <color indexed="81"/>
            <rFont val="Tahoma"/>
            <family val="2"/>
          </rPr>
          <t xml:space="preserve"> = Number dying in the age interval</t>
        </r>
      </text>
    </comment>
    <comment ref="I3" authorId="0" shapeId="0">
      <text>
        <r>
          <rPr>
            <b/>
            <sz val="7"/>
            <color indexed="81"/>
            <rFont val="Tahoma"/>
          </rPr>
          <t>L</t>
        </r>
        <r>
          <rPr>
            <b/>
            <vertAlign val="subscript"/>
            <sz val="7"/>
            <color indexed="81"/>
            <rFont val="Tahoma"/>
            <family val="2"/>
          </rPr>
          <t>x</t>
        </r>
        <r>
          <rPr>
            <sz val="7"/>
            <color indexed="81"/>
            <rFont val="Tahoma"/>
            <family val="2"/>
          </rPr>
          <t xml:space="preserve"> = Number of years lived lived during the age interval.</t>
        </r>
      </text>
    </comment>
    <comment ref="J3" authorId="1" shapeId="0">
      <text>
        <r>
          <rPr>
            <sz val="8"/>
            <color indexed="81"/>
            <rFont val="Tahoma"/>
          </rPr>
          <t>This column is the cause-deleted HRQOL measure.  Meaning the HRQOL after a specific condition is eliminated from a population .  This example shows the mean Heatlh Utilities Index of Ontario after ischemic heart disease is eliminated.  Estimates were derived from the 1996/7 NPHS.</t>
        </r>
      </text>
    </comment>
    <comment ref="L3" authorId="0" shapeId="0">
      <text>
        <r>
          <rPr>
            <b/>
            <sz val="7"/>
            <color indexed="81"/>
            <rFont val="Tahoma"/>
          </rPr>
          <t>T</t>
        </r>
        <r>
          <rPr>
            <b/>
            <vertAlign val="subscript"/>
            <sz val="7"/>
            <color indexed="81"/>
            <rFont val="Tahoma"/>
            <family val="2"/>
          </rPr>
          <t>x</t>
        </r>
        <r>
          <rPr>
            <sz val="7"/>
            <color indexed="81"/>
            <rFont val="Tahoma"/>
            <family val="2"/>
          </rPr>
          <t xml:space="preserve"> = Total number of years lived beyond the entering the age interval.</t>
        </r>
      </text>
    </comment>
    <comment ref="N3" authorId="0" shapeId="0">
      <text>
        <r>
          <rPr>
            <b/>
            <sz val="7"/>
            <color indexed="81"/>
            <rFont val="Tahoma"/>
          </rPr>
          <t>e'</t>
        </r>
        <r>
          <rPr>
            <b/>
            <vertAlign val="subscript"/>
            <sz val="7"/>
            <color indexed="81"/>
            <rFont val="Tahoma"/>
            <family val="2"/>
          </rPr>
          <t>x</t>
        </r>
        <r>
          <rPr>
            <b/>
            <sz val="7"/>
            <color indexed="81"/>
            <rFont val="Tahoma"/>
          </rPr>
          <t xml:space="preserve"> </t>
        </r>
        <r>
          <rPr>
            <sz val="7"/>
            <color indexed="81"/>
            <rFont val="Tahoma"/>
            <family val="2"/>
          </rPr>
          <t xml:space="preserve">= Cause-deleted life expectancy at the beginning of the age inteval.
</t>
        </r>
      </text>
    </comment>
    <comment ref="O3" authorId="1" shapeId="0">
      <text>
        <r>
          <rPr>
            <sz val="8"/>
            <color indexed="81"/>
            <rFont val="Tahoma"/>
            <family val="2"/>
          </rPr>
          <t>Cause-deleted health expectancy.  In the this example, this is ischemic heart disease eliminated health-adjusted life expectancy.</t>
        </r>
      </text>
    </comment>
    <comment ref="P3" authorId="0" shapeId="0">
      <text>
        <r>
          <rPr>
            <b/>
            <sz val="7"/>
            <color indexed="81"/>
            <rFont val="Tahoma"/>
          </rPr>
          <t>n</t>
        </r>
        <r>
          <rPr>
            <b/>
            <vertAlign val="subscript"/>
            <sz val="7"/>
            <color indexed="81"/>
            <rFont val="Tahoma"/>
            <family val="2"/>
          </rPr>
          <t>x</t>
        </r>
        <r>
          <rPr>
            <sz val="7"/>
            <color indexed="81"/>
            <rFont val="Tahoma"/>
            <family val="2"/>
          </rPr>
          <t xml:space="preserve"> = Number of years in the age interval.</t>
        </r>
      </text>
    </comment>
    <comment ref="Q3" authorId="0" shapeId="0">
      <text>
        <r>
          <rPr>
            <b/>
            <sz val="7"/>
            <color indexed="81"/>
            <rFont val="Tahoma"/>
          </rPr>
          <t>a</t>
        </r>
        <r>
          <rPr>
            <b/>
            <vertAlign val="subscript"/>
            <sz val="7"/>
            <color indexed="81"/>
            <rFont val="Tahoma"/>
            <family val="2"/>
          </rPr>
          <t>x</t>
        </r>
        <r>
          <rPr>
            <sz val="7"/>
            <color indexed="81"/>
            <rFont val="Tahoma"/>
            <family val="2"/>
          </rPr>
          <t xml:space="preserve"> = Fraction of the age interval lived by those in the cohort who die in the interval.  
The values are different for males and females.
The values used here are derived from life tables created by Hseih, 1997, for Canada, 1990.  The values will change very little over time or between populations within Canada or other developed countries.  
Values of '</t>
        </r>
        <r>
          <rPr>
            <b/>
            <sz val="7"/>
            <color indexed="81"/>
            <rFont val="Tahoma"/>
            <family val="2"/>
          </rPr>
          <t>a</t>
        </r>
        <r>
          <rPr>
            <sz val="7"/>
            <color indexed="81"/>
            <rFont val="Tahoma"/>
            <family val="2"/>
          </rPr>
          <t xml:space="preserve">' can be derived from reference populations or life tables using the methods outlined by Chiang, 1984.
Chiang CL. </t>
        </r>
        <r>
          <rPr>
            <i/>
            <sz val="7"/>
            <color indexed="81"/>
            <rFont val="Tahoma"/>
            <family val="2"/>
          </rPr>
          <t>The Life Table and its Applications.</t>
        </r>
        <r>
          <rPr>
            <sz val="7"/>
            <color indexed="81"/>
            <rFont val="Tahoma"/>
            <family val="2"/>
          </rPr>
          <t>Malabar (FL): Robert E Krieger Publ Co, 1984.</t>
        </r>
      </text>
    </comment>
    <comment ref="A29" authorId="0" shapeId="0">
      <text>
        <r>
          <rPr>
            <sz val="7"/>
            <color indexed="81"/>
            <rFont val="Tahoma"/>
            <family val="2"/>
          </rPr>
          <t>The 19 standard age intervals used for life tables.  Different age-intervals can be used with caution.  Different age intervals will need specific values a of '</t>
        </r>
        <r>
          <rPr>
            <b/>
            <sz val="7"/>
            <color indexed="81"/>
            <rFont val="Tahoma"/>
            <family val="2"/>
          </rPr>
          <t>a</t>
        </r>
        <r>
          <rPr>
            <b/>
            <vertAlign val="subscript"/>
            <sz val="7"/>
            <color indexed="81"/>
            <rFont val="Tahoma"/>
            <family val="2"/>
          </rPr>
          <t>x</t>
        </r>
        <r>
          <rPr>
            <sz val="7"/>
            <color indexed="81"/>
            <rFont val="Tahoma"/>
            <family val="2"/>
          </rPr>
          <t>'.  See comments for '</t>
        </r>
        <r>
          <rPr>
            <b/>
            <sz val="7"/>
            <color indexed="81"/>
            <rFont val="Tahoma"/>
            <family val="2"/>
          </rPr>
          <t>a</t>
        </r>
        <r>
          <rPr>
            <b/>
            <vertAlign val="subscript"/>
            <sz val="7"/>
            <color indexed="81"/>
            <rFont val="Tahoma"/>
            <family val="2"/>
          </rPr>
          <t>x</t>
        </r>
        <r>
          <rPr>
            <sz val="7"/>
            <color indexed="81"/>
            <rFont val="Tahoma"/>
            <family val="2"/>
          </rPr>
          <t>'.</t>
        </r>
      </text>
    </comment>
    <comment ref="C29" authorId="0" shapeId="0">
      <text>
        <r>
          <rPr>
            <b/>
            <sz val="7"/>
            <color indexed="81"/>
            <rFont val="Tahoma"/>
            <family val="2"/>
          </rPr>
          <t>M</t>
        </r>
        <r>
          <rPr>
            <b/>
            <vertAlign val="subscript"/>
            <sz val="7"/>
            <color indexed="81"/>
            <rFont val="Tahoma"/>
            <family val="2"/>
          </rPr>
          <t>x</t>
        </r>
        <r>
          <rPr>
            <sz val="7"/>
            <color indexed="81"/>
            <rFont val="Tahoma"/>
            <family val="2"/>
          </rPr>
          <t xml:space="preserve"> = Age-specific death rate.
This column can be modified with the age-specific mortality rate for a population to create a life table for that population.
</t>
        </r>
        <r>
          <rPr>
            <sz val="7"/>
            <color indexed="81"/>
            <rFont val="Tahoma"/>
            <family val="2"/>
          </rPr>
          <t>.</t>
        </r>
      </text>
    </comment>
    <comment ref="D29" authorId="1" shapeId="0">
      <text>
        <r>
          <rPr>
            <sz val="8"/>
            <color indexed="81"/>
            <rFont val="Tahoma"/>
            <family val="2"/>
          </rPr>
          <t>Cauase-specific mortality rate.  In this example, the column refers to the ischemic heart disease mortality rate derived from the Stats Canada Health Indicators CD.  This column could be replaced by any cause-speicific mortality rate.</t>
        </r>
      </text>
    </comment>
    <comment ref="E29" authorId="0" shapeId="0">
      <text>
        <r>
          <rPr>
            <sz val="7"/>
            <color indexed="81"/>
            <rFont val="Tahoma"/>
            <family val="2"/>
          </rPr>
          <t>This column is cause-deleted mortality and is estaimate by substracting all-cause mortality by cause-specific mortality</t>
        </r>
      </text>
    </comment>
    <comment ref="F29" authorId="0" shapeId="0">
      <text>
        <r>
          <rPr>
            <b/>
            <sz val="7"/>
            <color indexed="81"/>
            <rFont val="Tahoma"/>
            <family val="2"/>
          </rPr>
          <t>l</t>
        </r>
        <r>
          <rPr>
            <b/>
            <vertAlign val="subscript"/>
            <sz val="7"/>
            <color indexed="81"/>
            <rFont val="Tahoma"/>
            <family val="2"/>
          </rPr>
          <t>x</t>
        </r>
        <r>
          <rPr>
            <sz val="7"/>
            <color indexed="81"/>
            <rFont val="Tahoma"/>
            <family val="2"/>
          </rPr>
          <t xml:space="preserve"> = S</t>
        </r>
        <r>
          <rPr>
            <sz val="7"/>
            <color indexed="81"/>
            <rFont val="Tahoma"/>
          </rPr>
          <t xml:space="preserve">tanding cohort population.  Usually defined as 100,000 for age 0.
</t>
        </r>
      </text>
    </comment>
    <comment ref="G29" authorId="0" shapeId="0">
      <text>
        <r>
          <rPr>
            <b/>
            <sz val="7"/>
            <color indexed="81"/>
            <rFont val="Tahoma"/>
          </rPr>
          <t>q</t>
        </r>
        <r>
          <rPr>
            <b/>
            <vertAlign val="subscript"/>
            <sz val="7"/>
            <color indexed="81"/>
            <rFont val="Tahoma"/>
            <family val="2"/>
          </rPr>
          <t>x</t>
        </r>
        <r>
          <rPr>
            <sz val="7"/>
            <color indexed="81"/>
            <rFont val="Tahoma"/>
            <family val="2"/>
          </rPr>
          <t xml:space="preserve"> = Conditional probablity that an indivdual entering the age interval will die in the age interval.  
Generally, this is the critical step in derivation of a life table.  Chiang's (1984) method used in this life table.
See:
Manuel DG,Goel V, Williams JI. The derivation of life expectancy at the local level. Chronic Dis Can 1998;19(2):52-6.
Chiang CL. </t>
        </r>
        <r>
          <rPr>
            <i/>
            <sz val="7"/>
            <color indexed="81"/>
            <rFont val="Tahoma"/>
            <family val="2"/>
          </rPr>
          <t>The Life Table and its Applications.</t>
        </r>
        <r>
          <rPr>
            <sz val="7"/>
            <color indexed="81"/>
            <rFont val="Tahoma"/>
            <family val="2"/>
          </rPr>
          <t>Malabar (FL): Robert E Krieger Publ Co, 1984.</t>
        </r>
      </text>
    </comment>
    <comment ref="H29" authorId="0" shapeId="0">
      <text>
        <r>
          <rPr>
            <b/>
            <sz val="7"/>
            <color indexed="81"/>
            <rFont val="Tahoma"/>
          </rPr>
          <t>d</t>
        </r>
        <r>
          <rPr>
            <b/>
            <vertAlign val="subscript"/>
            <sz val="7"/>
            <color indexed="81"/>
            <rFont val="Tahoma"/>
            <family val="2"/>
          </rPr>
          <t>x</t>
        </r>
        <r>
          <rPr>
            <sz val="7"/>
            <color indexed="81"/>
            <rFont val="Tahoma"/>
            <family val="2"/>
          </rPr>
          <t xml:space="preserve"> = Number dying in the age interval</t>
        </r>
      </text>
    </comment>
    <comment ref="I29" authorId="0" shapeId="0">
      <text>
        <r>
          <rPr>
            <b/>
            <sz val="7"/>
            <color indexed="81"/>
            <rFont val="Tahoma"/>
          </rPr>
          <t>L</t>
        </r>
        <r>
          <rPr>
            <b/>
            <vertAlign val="subscript"/>
            <sz val="7"/>
            <color indexed="81"/>
            <rFont val="Tahoma"/>
            <family val="2"/>
          </rPr>
          <t>x</t>
        </r>
        <r>
          <rPr>
            <sz val="7"/>
            <color indexed="81"/>
            <rFont val="Tahoma"/>
            <family val="2"/>
          </rPr>
          <t xml:space="preserve"> = Number of years lived lived during the age interval.</t>
        </r>
      </text>
    </comment>
    <comment ref="J29" authorId="1" shapeId="0">
      <text>
        <r>
          <rPr>
            <sz val="8"/>
            <color indexed="81"/>
            <rFont val="Tahoma"/>
          </rPr>
          <t>This column is the cause-deleted HRQOL measure.  Meaning the HRQOL after a specific condition is eliminated from a population .  This example shows the mean Heatlh Utilities Index of Ontario after ischemic heart disease is eliminated.  Estimates were derived from the 1996/7 NPHS.</t>
        </r>
      </text>
    </comment>
    <comment ref="L29" authorId="0" shapeId="0">
      <text>
        <r>
          <rPr>
            <b/>
            <sz val="7"/>
            <color indexed="81"/>
            <rFont val="Tahoma"/>
          </rPr>
          <t>T</t>
        </r>
        <r>
          <rPr>
            <b/>
            <vertAlign val="subscript"/>
            <sz val="7"/>
            <color indexed="81"/>
            <rFont val="Tahoma"/>
            <family val="2"/>
          </rPr>
          <t>x</t>
        </r>
        <r>
          <rPr>
            <sz val="7"/>
            <color indexed="81"/>
            <rFont val="Tahoma"/>
            <family val="2"/>
          </rPr>
          <t xml:space="preserve"> = Total number of years lived beyond the entering the age interval.</t>
        </r>
      </text>
    </comment>
    <comment ref="N29" authorId="0" shapeId="0">
      <text>
        <r>
          <rPr>
            <b/>
            <sz val="7"/>
            <color indexed="81"/>
            <rFont val="Tahoma"/>
          </rPr>
          <t>e'</t>
        </r>
        <r>
          <rPr>
            <b/>
            <vertAlign val="subscript"/>
            <sz val="7"/>
            <color indexed="81"/>
            <rFont val="Tahoma"/>
            <family val="2"/>
          </rPr>
          <t>x</t>
        </r>
        <r>
          <rPr>
            <b/>
            <sz val="7"/>
            <color indexed="81"/>
            <rFont val="Tahoma"/>
          </rPr>
          <t xml:space="preserve"> </t>
        </r>
        <r>
          <rPr>
            <sz val="7"/>
            <color indexed="81"/>
            <rFont val="Tahoma"/>
            <family val="2"/>
          </rPr>
          <t xml:space="preserve">= Cause-deleted life expectancy at the beginning of the age inteval.
</t>
        </r>
      </text>
    </comment>
    <comment ref="O29" authorId="1" shapeId="0">
      <text>
        <r>
          <rPr>
            <sz val="8"/>
            <color indexed="81"/>
            <rFont val="Tahoma"/>
            <family val="2"/>
          </rPr>
          <t>Cause-deleted health expectancy.  In the this example, this is ischemic heart disease eliminated health-adjusted life expectancy.</t>
        </r>
      </text>
    </comment>
    <comment ref="P29" authorId="0" shapeId="0">
      <text>
        <r>
          <rPr>
            <b/>
            <sz val="7"/>
            <color indexed="81"/>
            <rFont val="Tahoma"/>
          </rPr>
          <t>n</t>
        </r>
        <r>
          <rPr>
            <b/>
            <vertAlign val="subscript"/>
            <sz val="7"/>
            <color indexed="81"/>
            <rFont val="Tahoma"/>
            <family val="2"/>
          </rPr>
          <t>x</t>
        </r>
        <r>
          <rPr>
            <sz val="7"/>
            <color indexed="81"/>
            <rFont val="Tahoma"/>
            <family val="2"/>
          </rPr>
          <t xml:space="preserve"> = Number of years in the age interval.</t>
        </r>
      </text>
    </comment>
    <comment ref="Q29" authorId="0" shapeId="0">
      <text>
        <r>
          <rPr>
            <b/>
            <sz val="7"/>
            <color indexed="81"/>
            <rFont val="Tahoma"/>
          </rPr>
          <t>a</t>
        </r>
        <r>
          <rPr>
            <b/>
            <vertAlign val="subscript"/>
            <sz val="7"/>
            <color indexed="81"/>
            <rFont val="Tahoma"/>
            <family val="2"/>
          </rPr>
          <t>x</t>
        </r>
        <r>
          <rPr>
            <sz val="7"/>
            <color indexed="81"/>
            <rFont val="Tahoma"/>
            <family val="2"/>
          </rPr>
          <t xml:space="preserve"> = Fraction of the age interval lived by those in the cohort who die in the interval.  
The values are different for males and females.
The values used here are derived from life tables created by Hseih, 1997, for Canada, 1990.  The values will change very little over time or between populations within Canada or other developed countries.  
Values of '</t>
        </r>
        <r>
          <rPr>
            <b/>
            <sz val="7"/>
            <color indexed="81"/>
            <rFont val="Tahoma"/>
            <family val="2"/>
          </rPr>
          <t>a</t>
        </r>
        <r>
          <rPr>
            <sz val="7"/>
            <color indexed="81"/>
            <rFont val="Tahoma"/>
            <family val="2"/>
          </rPr>
          <t xml:space="preserve">' can be derived from reference populations or life tables using the methods outlined by Chiang, 1984.
Chiang CL. </t>
        </r>
        <r>
          <rPr>
            <i/>
            <sz val="7"/>
            <color indexed="81"/>
            <rFont val="Tahoma"/>
            <family val="2"/>
          </rPr>
          <t>The Life Table and its Applications.</t>
        </r>
        <r>
          <rPr>
            <sz val="7"/>
            <color indexed="81"/>
            <rFont val="Tahoma"/>
            <family val="2"/>
          </rPr>
          <t>Malabar (FL): Robert E Krieger Publ Co, 1984.</t>
        </r>
      </text>
    </comment>
  </commentList>
</comments>
</file>

<file path=xl/sharedStrings.xml><?xml version="1.0" encoding="utf-8"?>
<sst xmlns="http://schemas.openxmlformats.org/spreadsheetml/2006/main" count="195" uniqueCount="64">
  <si>
    <t>Abridged Life Table, Ontario, Females, 1996/7</t>
  </si>
  <si>
    <t>Ontario</t>
  </si>
  <si>
    <t>Age Group</t>
  </si>
  <si>
    <t>Female</t>
  </si>
  <si>
    <t>Age Interval</t>
  </si>
  <si>
    <t>(years)</t>
  </si>
  <si>
    <t>mHUI</t>
  </si>
  <si>
    <t>L'x</t>
  </si>
  <si>
    <t>T'x</t>
  </si>
  <si>
    <t>e'x (HALE)</t>
  </si>
  <si>
    <t>0-1</t>
  </si>
  <si>
    <t>1-4</t>
  </si>
  <si>
    <t>5-9</t>
  </si>
  <si>
    <t>10-14</t>
  </si>
  <si>
    <t>15-19</t>
  </si>
  <si>
    <t>20-24</t>
  </si>
  <si>
    <t>25-29</t>
  </si>
  <si>
    <t>30-34</t>
  </si>
  <si>
    <t>35-39</t>
  </si>
  <si>
    <t>40-44</t>
  </si>
  <si>
    <t>45-49</t>
  </si>
  <si>
    <t>50-54</t>
  </si>
  <si>
    <t>55-59</t>
  </si>
  <si>
    <t>60-64</t>
  </si>
  <si>
    <t>65-69</t>
  </si>
  <si>
    <t>70-74</t>
  </si>
  <si>
    <t>75-79</t>
  </si>
  <si>
    <t>80-84</t>
  </si>
  <si>
    <t>85-90</t>
  </si>
  <si>
    <t>90+</t>
  </si>
  <si>
    <t>a=</t>
  </si>
  <si>
    <t>b=</t>
  </si>
  <si>
    <t>Abridged Life Table, Ontario, Males, 1996/7</t>
  </si>
  <si>
    <t>Male</t>
  </si>
  <si>
    <r>
      <t>M</t>
    </r>
    <r>
      <rPr>
        <i/>
        <vertAlign val="subscript"/>
        <sz val="11"/>
        <rFont val="Arial"/>
        <family val="2"/>
      </rPr>
      <t>x</t>
    </r>
  </si>
  <si>
    <r>
      <t>l</t>
    </r>
    <r>
      <rPr>
        <i/>
        <vertAlign val="subscript"/>
        <sz val="11"/>
        <rFont val="Arial"/>
        <family val="2"/>
      </rPr>
      <t>x</t>
    </r>
  </si>
  <si>
    <r>
      <t>q</t>
    </r>
    <r>
      <rPr>
        <i/>
        <vertAlign val="subscript"/>
        <sz val="11"/>
        <rFont val="Arial"/>
        <family val="2"/>
      </rPr>
      <t>x</t>
    </r>
  </si>
  <si>
    <r>
      <t>d</t>
    </r>
    <r>
      <rPr>
        <i/>
        <vertAlign val="subscript"/>
        <sz val="11"/>
        <rFont val="Arial"/>
        <family val="2"/>
      </rPr>
      <t>x</t>
    </r>
  </si>
  <si>
    <r>
      <t>L</t>
    </r>
    <r>
      <rPr>
        <i/>
        <vertAlign val="subscript"/>
        <sz val="11"/>
        <rFont val="Arial"/>
        <family val="2"/>
      </rPr>
      <t>x</t>
    </r>
  </si>
  <si>
    <r>
      <t>T</t>
    </r>
    <r>
      <rPr>
        <i/>
        <vertAlign val="subscript"/>
        <sz val="11"/>
        <rFont val="Arial"/>
        <family val="2"/>
      </rPr>
      <t>x</t>
    </r>
  </si>
  <si>
    <r>
      <t>e</t>
    </r>
    <r>
      <rPr>
        <i/>
        <vertAlign val="subscript"/>
        <sz val="11"/>
        <rFont val="Arial"/>
        <family val="2"/>
      </rPr>
      <t>x</t>
    </r>
  </si>
  <si>
    <r>
      <t>var(q</t>
    </r>
    <r>
      <rPr>
        <i/>
        <vertAlign val="subscript"/>
        <sz val="11"/>
        <rFont val="Arial"/>
        <family val="2"/>
      </rPr>
      <t>x</t>
    </r>
    <r>
      <rPr>
        <i/>
        <sz val="11"/>
        <rFont val="Arial"/>
        <family val="2"/>
      </rPr>
      <t>)X10</t>
    </r>
    <r>
      <rPr>
        <i/>
        <vertAlign val="superscript"/>
        <sz val="11"/>
        <rFont val="Arial"/>
        <family val="2"/>
      </rPr>
      <t>-8</t>
    </r>
  </si>
  <si>
    <r>
      <t>SE(</t>
    </r>
    <r>
      <rPr>
        <i/>
        <sz val="11"/>
        <rFont val="Arial"/>
        <family val="2"/>
      </rPr>
      <t>e</t>
    </r>
    <r>
      <rPr>
        <i/>
        <vertAlign val="subscript"/>
        <sz val="11"/>
        <rFont val="Arial"/>
        <family val="2"/>
      </rPr>
      <t>x</t>
    </r>
    <r>
      <rPr>
        <sz val="11"/>
        <rFont val="Arial"/>
        <family val="2"/>
      </rPr>
      <t>)</t>
    </r>
  </si>
  <si>
    <r>
      <t>n</t>
    </r>
    <r>
      <rPr>
        <i/>
        <vertAlign val="subscript"/>
        <sz val="11"/>
        <rFont val="Arial"/>
        <family val="2"/>
      </rPr>
      <t>x</t>
    </r>
  </si>
  <si>
    <r>
      <t>a</t>
    </r>
    <r>
      <rPr>
        <i/>
        <vertAlign val="subscript"/>
        <sz val="11"/>
        <rFont val="Arial"/>
        <family val="2"/>
      </rPr>
      <t>x</t>
    </r>
  </si>
  <si>
    <r>
      <t>D</t>
    </r>
    <r>
      <rPr>
        <i/>
        <vertAlign val="subscript"/>
        <sz val="11"/>
        <rFont val="Arial"/>
        <family val="2"/>
      </rPr>
      <t>x</t>
    </r>
  </si>
  <si>
    <r>
      <t>l</t>
    </r>
    <r>
      <rPr>
        <vertAlign val="subscript"/>
        <sz val="11"/>
        <rFont val="Arial"/>
        <family val="2"/>
      </rPr>
      <t>x</t>
    </r>
    <r>
      <rPr>
        <vertAlign val="superscript"/>
        <sz val="11"/>
        <rFont val="Arial"/>
        <family val="2"/>
      </rPr>
      <t>2</t>
    </r>
    <r>
      <rPr>
        <sz val="11"/>
        <rFont val="Arial"/>
        <family val="2"/>
      </rPr>
      <t>[(1-a</t>
    </r>
    <r>
      <rPr>
        <vertAlign val="subscript"/>
        <sz val="11"/>
        <rFont val="Arial"/>
        <family val="2"/>
      </rPr>
      <t>x</t>
    </r>
    <r>
      <rPr>
        <sz val="11"/>
        <rFont val="Arial"/>
        <family val="2"/>
      </rPr>
      <t>)n</t>
    </r>
    <r>
      <rPr>
        <vertAlign val="subscript"/>
        <sz val="11"/>
        <rFont val="Arial"/>
        <family val="2"/>
      </rPr>
      <t>1</t>
    </r>
    <r>
      <rPr>
        <sz val="11"/>
        <rFont val="Arial"/>
        <family val="2"/>
      </rPr>
      <t>+e</t>
    </r>
    <r>
      <rPr>
        <vertAlign val="subscript"/>
        <sz val="11"/>
        <rFont val="Arial"/>
        <family val="2"/>
      </rPr>
      <t>x+1</t>
    </r>
    <r>
      <rPr>
        <sz val="11"/>
        <rFont val="Arial"/>
        <family val="2"/>
      </rPr>
      <t>]</t>
    </r>
    <r>
      <rPr>
        <vertAlign val="superscript"/>
        <sz val="11"/>
        <rFont val="Arial"/>
        <family val="2"/>
      </rPr>
      <t>2</t>
    </r>
    <r>
      <rPr>
        <sz val="11"/>
        <rFont val="Arial"/>
        <family val="2"/>
      </rPr>
      <t>var(q</t>
    </r>
    <r>
      <rPr>
        <vertAlign val="subscript"/>
        <sz val="11"/>
        <rFont val="Arial"/>
        <family val="2"/>
      </rPr>
      <t>x</t>
    </r>
    <r>
      <rPr>
        <sz val="11"/>
        <rFont val="Arial"/>
        <family val="2"/>
      </rPr>
      <t>)</t>
    </r>
    <r>
      <rPr>
        <vertAlign val="superscript"/>
        <sz val="11"/>
        <rFont val="Arial"/>
        <family val="2"/>
      </rPr>
      <t>2</t>
    </r>
  </si>
  <si>
    <r>
      <t>sum(l</t>
    </r>
    <r>
      <rPr>
        <vertAlign val="subscript"/>
        <sz val="11"/>
        <rFont val="Arial"/>
        <family val="2"/>
      </rPr>
      <t>x</t>
    </r>
    <r>
      <rPr>
        <vertAlign val="superscript"/>
        <sz val="11"/>
        <rFont val="Arial"/>
        <family val="2"/>
      </rPr>
      <t>2</t>
    </r>
    <r>
      <rPr>
        <sz val="11"/>
        <rFont val="Arial"/>
        <family val="2"/>
      </rPr>
      <t>[(1-a</t>
    </r>
    <r>
      <rPr>
        <vertAlign val="subscript"/>
        <sz val="11"/>
        <rFont val="Arial"/>
        <family val="2"/>
      </rPr>
      <t>x</t>
    </r>
    <r>
      <rPr>
        <sz val="11"/>
        <rFont val="Arial"/>
        <family val="2"/>
      </rPr>
      <t>)n</t>
    </r>
    <r>
      <rPr>
        <vertAlign val="subscript"/>
        <sz val="11"/>
        <rFont val="Arial"/>
        <family val="2"/>
      </rPr>
      <t>1</t>
    </r>
    <r>
      <rPr>
        <sz val="11"/>
        <rFont val="Arial"/>
        <family val="2"/>
      </rPr>
      <t>+e</t>
    </r>
    <r>
      <rPr>
        <vertAlign val="subscript"/>
        <sz val="11"/>
        <rFont val="Arial"/>
        <family val="2"/>
      </rPr>
      <t>x+1</t>
    </r>
    <r>
      <rPr>
        <sz val="11"/>
        <rFont val="Arial"/>
        <family val="2"/>
      </rPr>
      <t>]</t>
    </r>
    <r>
      <rPr>
        <vertAlign val="superscript"/>
        <sz val="11"/>
        <rFont val="Arial"/>
        <family val="2"/>
      </rPr>
      <t>2</t>
    </r>
    <r>
      <rPr>
        <sz val="11"/>
        <rFont val="Arial"/>
        <family val="2"/>
      </rPr>
      <t>var(q</t>
    </r>
    <r>
      <rPr>
        <vertAlign val="subscript"/>
        <sz val="11"/>
        <rFont val="Arial"/>
        <family val="2"/>
      </rPr>
      <t>x</t>
    </r>
    <r>
      <rPr>
        <sz val="11"/>
        <rFont val="Arial"/>
        <family val="2"/>
      </rPr>
      <t>)</t>
    </r>
    <r>
      <rPr>
        <vertAlign val="superscript"/>
        <sz val="11"/>
        <rFont val="Arial"/>
        <family val="2"/>
      </rPr>
      <t>2</t>
    </r>
    <r>
      <rPr>
        <sz val="11"/>
        <rFont val="Arial"/>
        <family val="2"/>
      </rPr>
      <t>)</t>
    </r>
  </si>
  <si>
    <r>
      <t>M'</t>
    </r>
    <r>
      <rPr>
        <i/>
        <vertAlign val="subscript"/>
        <sz val="11"/>
        <rFont val="Arial"/>
        <family val="2"/>
      </rPr>
      <t>x</t>
    </r>
  </si>
  <si>
    <t>m'HUI</t>
  </si>
  <si>
    <t>L"x</t>
  </si>
  <si>
    <t>T"x</t>
  </si>
  <si>
    <t>e"x (HALE)</t>
  </si>
  <si>
    <t>S(x)</t>
  </si>
  <si>
    <t>S'(x)</t>
  </si>
  <si>
    <t>l'x</t>
  </si>
  <si>
    <t>No cause deleted</t>
  </si>
  <si>
    <t>Cause-deleted</t>
  </si>
  <si>
    <t>Heart Disease Deleted</t>
  </si>
  <si>
    <t>These rows are for the survival curve plots</t>
  </si>
  <si>
    <t>Mcx</t>
  </si>
  <si>
    <t>HRQOL</t>
  </si>
  <si>
    <t>Health expectancy</t>
  </si>
  <si>
    <r>
      <t>e'</t>
    </r>
    <r>
      <rPr>
        <i/>
        <vertAlign val="subscript"/>
        <sz val="11"/>
        <rFont val="Arial"/>
        <family val="2"/>
      </rPr>
      <t>x</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</si>
</sst>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0" formatCode="0.000000"/>
    <numFmt numFmtId="182" formatCode="0.00000"/>
    <numFmt numFmtId="186" formatCode="0.000000000000"/>
    <numFmt numFmtId="192" formatCode="0.0000000000"/>
  </numFmts>
  <fonts count="18" x14ac:knownFonts="1">
    <font>
      <sz val="10"/>
      <name val="Arial"/>
    </font>
    <font>
      <sz val="11"/>
      <name val="Arial"/>
      <family val="2"/>
    </font>
    <font>
      <i/>
      <vertAlign val="subscript"/>
      <sz val="11"/>
      <name val="Arial"/>
      <family val="2"/>
    </font>
    <font>
      <i/>
      <sz val="11"/>
      <name val="Arial"/>
      <family val="2"/>
    </font>
    <font>
      <i/>
      <vertAlign val="superscript"/>
      <sz val="11"/>
      <name val="Arial"/>
      <family val="2"/>
    </font>
    <font>
      <vertAlign val="subscript"/>
      <sz val="11"/>
      <name val="Arial"/>
      <family val="2"/>
    </font>
    <font>
      <vertAlign val="superscript"/>
      <sz val="11"/>
      <name val="Arial"/>
      <family val="2"/>
    </font>
    <font>
      <b/>
      <sz val="7"/>
      <color indexed="81"/>
      <name val="Tahoma"/>
      <family val="2"/>
    </font>
    <font>
      <b/>
      <vertAlign val="subscript"/>
      <sz val="7"/>
      <color indexed="81"/>
      <name val="Tahoma"/>
      <family val="2"/>
    </font>
    <font>
      <sz val="7"/>
      <color indexed="81"/>
      <name val="Tahoma"/>
      <family val="2"/>
    </font>
    <font>
      <sz val="7"/>
      <color indexed="81"/>
      <name val="Tahoma"/>
    </font>
    <font>
      <b/>
      <sz val="7"/>
      <color indexed="81"/>
      <name val="Tahoma"/>
    </font>
    <font>
      <i/>
      <sz val="7"/>
      <color indexed="81"/>
      <name val="Tahoma"/>
      <family val="2"/>
    </font>
    <font>
      <b/>
      <sz val="11"/>
      <name val="Arial"/>
      <family val="2"/>
    </font>
    <font>
      <sz val="9.5"/>
      <name val="Arial"/>
    </font>
    <font>
      <sz val="9.5"/>
      <name val="Arial"/>
    </font>
    <font>
      <sz val="8"/>
      <color indexed="81"/>
      <name val="Tahoma"/>
    </font>
    <font>
      <sz val="8"/>
      <color indexed="81"/>
      <name val="Tahoma"/>
      <family val="2"/>
    </font>
  </fonts>
  <fills count="4">
    <fill>
      <patternFill patternType="none"/>
    </fill>
    <fill>
      <patternFill patternType="gray125"/>
    </fill>
    <fill>
      <patternFill patternType="solid">
        <fgColor indexed="43"/>
        <bgColor indexed="64"/>
      </patternFill>
    </fill>
    <fill>
      <patternFill patternType="solid">
        <fgColor indexed="41"/>
        <bgColor indexed="64"/>
      </patternFill>
    </fill>
  </fills>
  <borders count="2">
    <border>
      <left/>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Fill="1"/>
    <xf numFmtId="0" fontId="1" fillId="0" borderId="0" xfId="0" applyNumberFormat="1" applyFont="1" applyFill="1" applyBorder="1" applyAlignment="1">
      <alignment horizontal="center"/>
    </xf>
    <xf numFmtId="0" fontId="1" fillId="0" borderId="1" xfId="0" applyFont="1" applyFill="1" applyBorder="1" applyAlignment="1">
      <alignment horizontal="center"/>
    </xf>
    <xf numFmtId="0" fontId="1" fillId="0" borderId="1" xfId="0" applyNumberFormat="1" applyFont="1" applyFill="1" applyBorder="1" applyAlignment="1">
      <alignment horizontal="center"/>
    </xf>
    <xf numFmtId="0" fontId="3" fillId="0" borderId="1" xfId="0" applyFont="1" applyFill="1" applyBorder="1" applyAlignment="1">
      <alignment horizontal="center"/>
    </xf>
    <xf numFmtId="0" fontId="1" fillId="0" borderId="1" xfId="0" applyFont="1" applyFill="1" applyBorder="1"/>
    <xf numFmtId="0" fontId="1" fillId="0" borderId="0" xfId="0" applyFont="1" applyFill="1" applyBorder="1" applyAlignment="1">
      <alignment horizontal="center"/>
    </xf>
    <xf numFmtId="182" fontId="1" fillId="0" borderId="0" xfId="0" applyNumberFormat="1" applyFont="1" applyFill="1" applyBorder="1" applyAlignment="1">
      <alignment horizontal="center"/>
    </xf>
    <xf numFmtId="1" fontId="1" fillId="0" borderId="0" xfId="0" applyNumberFormat="1" applyFont="1" applyFill="1" applyBorder="1" applyAlignment="1">
      <alignment horizontal="center"/>
    </xf>
    <xf numFmtId="2" fontId="1" fillId="0" borderId="0" xfId="0" applyNumberFormat="1" applyFont="1" applyFill="1" applyBorder="1" applyAlignment="1">
      <alignment horizontal="center"/>
    </xf>
    <xf numFmtId="180" fontId="1" fillId="0" borderId="0" xfId="0" applyNumberFormat="1" applyFont="1" applyFill="1" applyBorder="1" applyAlignment="1">
      <alignment horizontal="center"/>
    </xf>
    <xf numFmtId="0" fontId="1" fillId="0" borderId="0" xfId="0" applyFont="1" applyFill="1" applyAlignment="1">
      <alignment horizontal="center"/>
    </xf>
    <xf numFmtId="186" fontId="1" fillId="0" borderId="0" xfId="0" applyNumberFormat="1" applyFont="1" applyFill="1"/>
    <xf numFmtId="182" fontId="1" fillId="0" borderId="0" xfId="0" applyNumberFormat="1" applyFont="1" applyFill="1" applyAlignment="1">
      <alignment horizontal="center"/>
    </xf>
    <xf numFmtId="1" fontId="1" fillId="0" borderId="0" xfId="0" applyNumberFormat="1" applyFont="1" applyFill="1"/>
    <xf numFmtId="182" fontId="0" fillId="0" borderId="0" xfId="0" applyNumberFormat="1"/>
    <xf numFmtId="192" fontId="1" fillId="0" borderId="0" xfId="0" applyNumberFormat="1" applyFont="1" applyFill="1"/>
    <xf numFmtId="192" fontId="1" fillId="0" borderId="0" xfId="0" applyNumberFormat="1" applyFont="1" applyFill="1" applyBorder="1" applyAlignment="1">
      <alignment horizontal="center"/>
    </xf>
    <xf numFmtId="192" fontId="3" fillId="0" borderId="1" xfId="0" applyNumberFormat="1" applyFont="1" applyFill="1" applyBorder="1" applyAlignment="1">
      <alignment horizontal="center"/>
    </xf>
    <xf numFmtId="0" fontId="1" fillId="2" borderId="0" xfId="0" applyFont="1" applyFill="1"/>
    <xf numFmtId="0" fontId="13" fillId="2" borderId="0" xfId="0" applyFont="1" applyFill="1"/>
    <xf numFmtId="0" fontId="3" fillId="2" borderId="1" xfId="0" applyFont="1" applyFill="1" applyBorder="1" applyAlignment="1">
      <alignment horizontal="center"/>
    </xf>
    <xf numFmtId="0" fontId="0" fillId="2" borderId="0" xfId="0" applyFill="1"/>
    <xf numFmtId="0" fontId="1" fillId="2" borderId="1" xfId="0" applyFont="1" applyFill="1" applyBorder="1"/>
    <xf numFmtId="0" fontId="1" fillId="2" borderId="0" xfId="0" applyNumberFormat="1" applyFont="1" applyFill="1" applyBorder="1" applyAlignment="1">
      <alignment horizontal="center"/>
    </xf>
    <xf numFmtId="1" fontId="1" fillId="2" borderId="0" xfId="0" applyNumberFormat="1" applyFont="1" applyFill="1" applyBorder="1" applyAlignment="1">
      <alignment horizontal="center"/>
    </xf>
    <xf numFmtId="0" fontId="1" fillId="3" borderId="0" xfId="0" applyFont="1" applyFill="1" applyBorder="1" applyAlignment="1">
      <alignment horizontal="center"/>
    </xf>
    <xf numFmtId="180" fontId="1" fillId="3" borderId="0" xfId="0" applyNumberFormat="1" applyFont="1" applyFill="1" applyBorder="1" applyAlignment="1">
      <alignment horizontal="center"/>
    </xf>
    <xf numFmtId="0" fontId="0" fillId="3" borderId="0" xfId="0" applyFill="1"/>
    <xf numFmtId="0" fontId="1" fillId="3" borderId="0" xfId="0" applyFont="1" applyFill="1"/>
    <xf numFmtId="1" fontId="1" fillId="3" borderId="0" xfId="0" applyNumberFormat="1" applyFont="1" applyFill="1" applyBorder="1" applyAlignment="1">
      <alignment horizontal="center"/>
    </xf>
    <xf numFmtId="192" fontId="0" fillId="3" borderId="0" xfId="0" applyNumberFormat="1" applyFill="1"/>
    <xf numFmtId="182"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hartsheet" Target="chartsheets/sheet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365046535677352E-2"/>
          <c:y val="3.5714285714285712E-2"/>
          <c:w val="0.87693898655635982"/>
          <c:h val="0.89455782312925169"/>
        </c:manualLayout>
      </c:layout>
      <c:areaChart>
        <c:grouping val="stacked"/>
        <c:varyColors val="0"/>
        <c:ser>
          <c:idx val="0"/>
          <c:order val="0"/>
          <c:tx>
            <c:strRef>
              <c:f>'Life expectancy and HALE'!$X$4</c:f>
              <c:strCache>
                <c:ptCount val="1"/>
                <c:pt idx="0">
                  <c:v>S(x)</c:v>
                </c:pt>
              </c:strCache>
            </c:strRef>
          </c:tx>
          <c:spPr>
            <a:solidFill>
              <a:srgbClr val="FFFFFF"/>
            </a:solidFill>
            <a:ln w="12700">
              <a:solidFill>
                <a:srgbClr val="000000"/>
              </a:solidFill>
              <a:prstDash val="solid"/>
            </a:ln>
          </c:spPr>
          <c:cat>
            <c:strRef>
              <c:f>'Life expectancy and HALE'!$B$5:$B$24</c:f>
              <c:strCache>
                <c:ptCount val="20"/>
                <c:pt idx="0">
                  <c:v>0-1</c:v>
                </c:pt>
                <c:pt idx="1">
                  <c:v>1-4</c:v>
                </c:pt>
                <c:pt idx="2">
                  <c:v>5-9</c:v>
                </c:pt>
                <c:pt idx="3">
                  <c:v>10-14</c:v>
                </c:pt>
                <c:pt idx="4">
                  <c:v>15-19</c:v>
                </c:pt>
                <c:pt idx="5">
                  <c:v>20-24</c:v>
                </c:pt>
                <c:pt idx="6">
                  <c:v>25-29</c:v>
                </c:pt>
                <c:pt idx="7">
                  <c:v>30-34</c:v>
                </c:pt>
                <c:pt idx="8">
                  <c:v>35-39</c:v>
                </c:pt>
                <c:pt idx="9">
                  <c:v>40-44</c:v>
                </c:pt>
                <c:pt idx="10">
                  <c:v>45-49</c:v>
                </c:pt>
                <c:pt idx="11">
                  <c:v>50-54</c:v>
                </c:pt>
                <c:pt idx="12">
                  <c:v>55-59</c:v>
                </c:pt>
                <c:pt idx="13">
                  <c:v>60-64</c:v>
                </c:pt>
                <c:pt idx="14">
                  <c:v>65-69</c:v>
                </c:pt>
                <c:pt idx="15">
                  <c:v>70-74</c:v>
                </c:pt>
                <c:pt idx="16">
                  <c:v>75-79</c:v>
                </c:pt>
                <c:pt idx="17">
                  <c:v>80-84</c:v>
                </c:pt>
                <c:pt idx="18">
                  <c:v>85-90</c:v>
                </c:pt>
                <c:pt idx="19">
                  <c:v>90+</c:v>
                </c:pt>
              </c:strCache>
            </c:strRef>
          </c:cat>
          <c:val>
            <c:numRef>
              <c:f>'Life expectancy and HALE'!$X$5:$X$24</c:f>
              <c:numCache>
                <c:formatCode>General</c:formatCode>
                <c:ptCount val="20"/>
                <c:pt idx="0">
                  <c:v>1</c:v>
                </c:pt>
                <c:pt idx="1">
                  <c:v>0.99528337748077655</c:v>
                </c:pt>
                <c:pt idx="2">
                  <c:v>0.99434237185339369</c:v>
                </c:pt>
                <c:pt idx="3">
                  <c:v>0.99380641998421604</c:v>
                </c:pt>
                <c:pt idx="4">
                  <c:v>0.99317794234487689</c:v>
                </c:pt>
                <c:pt idx="5">
                  <c:v>0.99189998457366502</c:v>
                </c:pt>
                <c:pt idx="6">
                  <c:v>0.99054187226914203</c:v>
                </c:pt>
                <c:pt idx="7">
                  <c:v>0.98899601922319924</c:v>
                </c:pt>
                <c:pt idx="8">
                  <c:v>0.98687087955574737</c:v>
                </c:pt>
                <c:pt idx="9">
                  <c:v>0.98358651446311052</c:v>
                </c:pt>
                <c:pt idx="10">
                  <c:v>0.97820337609590791</c:v>
                </c:pt>
                <c:pt idx="11">
                  <c:v>0.96958051255752031</c:v>
                </c:pt>
                <c:pt idx="12">
                  <c:v>0.95604152441310331</c:v>
                </c:pt>
                <c:pt idx="13">
                  <c:v>0.93326029171902991</c:v>
                </c:pt>
                <c:pt idx="14">
                  <c:v>0.89796388402756577</c:v>
                </c:pt>
                <c:pt idx="15">
                  <c:v>0.84534740665511143</c:v>
                </c:pt>
                <c:pt idx="16">
                  <c:v>0.76467471410222076</c:v>
                </c:pt>
                <c:pt idx="17">
                  <c:v>0.64625038069281759</c:v>
                </c:pt>
                <c:pt idx="18">
                  <c:v>0.47639379553358829</c:v>
                </c:pt>
                <c:pt idx="19">
                  <c:v>0.27558351179190366</c:v>
                </c:pt>
              </c:numCache>
            </c:numRef>
          </c:val>
        </c:ser>
        <c:ser>
          <c:idx val="1"/>
          <c:order val="1"/>
          <c:tx>
            <c:strRef>
              <c:f>'Life expectancy and HALE'!$AB$4</c:f>
              <c:strCache>
                <c:ptCount val="1"/>
                <c:pt idx="0">
                  <c:v>S'(x)</c:v>
                </c:pt>
              </c:strCache>
            </c:strRef>
          </c:tx>
          <c:spPr>
            <a:solidFill>
              <a:srgbClr val="993366"/>
            </a:solidFill>
            <a:ln w="12700">
              <a:solidFill>
                <a:srgbClr val="000000"/>
              </a:solidFill>
              <a:prstDash val="solid"/>
            </a:ln>
          </c:spPr>
          <c:cat>
            <c:strRef>
              <c:f>'Life expectancy and HALE'!$B$5:$B$24</c:f>
              <c:strCache>
                <c:ptCount val="20"/>
                <c:pt idx="0">
                  <c:v>0-1</c:v>
                </c:pt>
                <c:pt idx="1">
                  <c:v>1-4</c:v>
                </c:pt>
                <c:pt idx="2">
                  <c:v>5-9</c:v>
                </c:pt>
                <c:pt idx="3">
                  <c:v>10-14</c:v>
                </c:pt>
                <c:pt idx="4">
                  <c:v>15-19</c:v>
                </c:pt>
                <c:pt idx="5">
                  <c:v>20-24</c:v>
                </c:pt>
                <c:pt idx="6">
                  <c:v>25-29</c:v>
                </c:pt>
                <c:pt idx="7">
                  <c:v>30-34</c:v>
                </c:pt>
                <c:pt idx="8">
                  <c:v>35-39</c:v>
                </c:pt>
                <c:pt idx="9">
                  <c:v>40-44</c:v>
                </c:pt>
                <c:pt idx="10">
                  <c:v>45-49</c:v>
                </c:pt>
                <c:pt idx="11">
                  <c:v>50-54</c:v>
                </c:pt>
                <c:pt idx="12">
                  <c:v>55-59</c:v>
                </c:pt>
                <c:pt idx="13">
                  <c:v>60-64</c:v>
                </c:pt>
                <c:pt idx="14">
                  <c:v>65-69</c:v>
                </c:pt>
                <c:pt idx="15">
                  <c:v>70-74</c:v>
                </c:pt>
                <c:pt idx="16">
                  <c:v>75-79</c:v>
                </c:pt>
                <c:pt idx="17">
                  <c:v>80-84</c:v>
                </c:pt>
                <c:pt idx="18">
                  <c:v>85-90</c:v>
                </c:pt>
                <c:pt idx="19">
                  <c:v>90+</c:v>
                </c:pt>
              </c:strCache>
            </c:strRef>
          </c:cat>
          <c:val>
            <c:numRef>
              <c:f>'Life expectancy and HALE'!$AB$5:$AB$24</c:f>
              <c:numCache>
                <c:formatCode>General</c:formatCode>
                <c:ptCount val="20"/>
                <c:pt idx="0">
                  <c:v>-2.5399999999999978E-2</c:v>
                </c:pt>
                <c:pt idx="1">
                  <c:v>-2.5280197788011716E-2</c:v>
                </c:pt>
                <c:pt idx="2">
                  <c:v>-1.4209152493785071E-2</c:v>
                </c:pt>
                <c:pt idx="3">
                  <c:v>-3.2219204135888302E-2</c:v>
                </c:pt>
                <c:pt idx="4">
                  <c:v>-5.112880047191426E-2</c:v>
                </c:pt>
                <c:pt idx="5">
                  <c:v>-5.3701465164818218E-2</c:v>
                </c:pt>
                <c:pt idx="6">
                  <c:v>-4.9071444352213334E-2</c:v>
                </c:pt>
                <c:pt idx="7">
                  <c:v>-5.449368065919824E-2</c:v>
                </c:pt>
                <c:pt idx="8">
                  <c:v>-6.174851093380318E-2</c:v>
                </c:pt>
                <c:pt idx="9">
                  <c:v>-7.4673888178039327E-2</c:v>
                </c:pt>
                <c:pt idx="10">
                  <c:v>-8.9202365866185906E-2</c:v>
                </c:pt>
                <c:pt idx="11">
                  <c:v>-0.10285310077210175</c:v>
                </c:pt>
                <c:pt idx="12">
                  <c:v>-0.12251672135353919</c:v>
                </c:pt>
                <c:pt idx="13">
                  <c:v>-0.11408173805973421</c:v>
                </c:pt>
                <c:pt idx="14">
                  <c:v>-0.10682178364391914</c:v>
                </c:pt>
                <c:pt idx="15">
                  <c:v>-0.11892347316824103</c:v>
                </c:pt>
                <c:pt idx="16">
                  <c:v>-0.1217285677379325</c:v>
                </c:pt>
                <c:pt idx="17">
                  <c:v>-0.13528605469423438</c:v>
                </c:pt>
                <c:pt idx="18">
                  <c:v>-0.12452933815248002</c:v>
                </c:pt>
                <c:pt idx="19">
                  <c:v>-8.3077405464787257E-2</c:v>
                </c:pt>
              </c:numCache>
            </c:numRef>
          </c:val>
        </c:ser>
        <c:dLbls>
          <c:showLegendKey val="0"/>
          <c:showVal val="0"/>
          <c:showCatName val="0"/>
          <c:showSerName val="0"/>
          <c:showPercent val="0"/>
          <c:showBubbleSize val="0"/>
        </c:dLbls>
        <c:axId val="446540184"/>
        <c:axId val="446541752"/>
      </c:areaChart>
      <c:catAx>
        <c:axId val="446540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446541752"/>
        <c:crosses val="autoZero"/>
        <c:auto val="1"/>
        <c:lblAlgn val="ctr"/>
        <c:lblOffset val="100"/>
        <c:tickLblSkip val="1"/>
        <c:tickMarkSkip val="1"/>
        <c:noMultiLvlLbl val="0"/>
      </c:catAx>
      <c:valAx>
        <c:axId val="446541752"/>
        <c:scaling>
          <c:orientation val="minMax"/>
          <c:max val="1"/>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446540184"/>
        <c:crosses val="autoZero"/>
        <c:crossBetween val="midCat"/>
      </c:valAx>
      <c:spPr>
        <a:solidFill>
          <a:srgbClr val="FFFFFF"/>
        </a:solidFill>
        <a:ln w="12700">
          <a:solidFill>
            <a:srgbClr val="808080"/>
          </a:solidFill>
          <a:prstDash val="solid"/>
        </a:ln>
      </c:spPr>
    </c:plotArea>
    <c:legend>
      <c:legendPos val="r"/>
      <c:layout>
        <c:manualLayout>
          <c:xMode val="edge"/>
          <c:yMode val="edge"/>
          <c:x val="0.94829369183040335"/>
          <c:y val="0.44727891156462585"/>
          <c:w val="4.7569803516028956E-2"/>
          <c:h val="7.312925170068027E-2"/>
        </c:manualLayout>
      </c:layout>
      <c:overlay val="0"/>
      <c:spPr>
        <a:solidFill>
          <a:srgbClr val="FFFFFF"/>
        </a:solidFill>
        <a:ln w="3175">
          <a:solidFill>
            <a:srgbClr val="000000"/>
          </a:solidFill>
          <a:prstDash val="solid"/>
        </a:ln>
      </c:spPr>
      <c:txPr>
        <a:bodyPr/>
        <a:lstStyle/>
        <a:p>
          <a:pPr>
            <a:defRPr sz="870" b="0" i="0" u="none" strike="noStrike" baseline="0">
              <a:solidFill>
                <a:srgbClr val="000000"/>
              </a:solidFill>
              <a:latin typeface="Arial"/>
              <a:ea typeface="Arial"/>
              <a:cs typeface="Arial"/>
            </a:defRPr>
          </a:pPr>
          <a:endParaRPr lang="en-US"/>
        </a:p>
      </c:txPr>
    </c:legend>
    <c:plotVisOnly val="1"/>
    <c:dispBlanksAs val="zero"/>
    <c:showDLblsOverMax val="0"/>
  </c:chart>
  <c:spPr>
    <a:noFill/>
    <a:ln w="6350">
      <a:noFill/>
    </a:ln>
  </c:spPr>
  <c:txPr>
    <a:bodyPr/>
    <a:lstStyle/>
    <a:p>
      <a:pPr>
        <a:defRPr sz="950" b="0" i="0" u="none" strike="noStrike" baseline="0">
          <a:solidFill>
            <a:srgbClr val="000000"/>
          </a:solidFill>
          <a:latin typeface="Arial"/>
          <a:ea typeface="Arial"/>
          <a:cs typeface="Arial"/>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64"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007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1"/>
  <dimension ref="A1:AB52"/>
  <sheetViews>
    <sheetView tabSelected="1" topLeftCell="B2" zoomScaleNormal="100" workbookViewId="0">
      <pane xSplit="1" ySplit="3" topLeftCell="C5" activePane="bottomRight" state="frozen"/>
      <selection activeCell="B2" sqref="B2"/>
      <selection pane="topRight" activeCell="C2" sqref="C2"/>
      <selection pane="bottomLeft" activeCell="B4" sqref="B4"/>
      <selection pane="bottomRight" activeCell="AA5" sqref="AA5"/>
    </sheetView>
  </sheetViews>
  <sheetFormatPr defaultRowHeight="14.25" x14ac:dyDescent="0.2"/>
  <cols>
    <col min="1" max="1" width="11" style="1" customWidth="1"/>
    <col min="2" max="2" width="10.85546875" style="1" customWidth="1"/>
    <col min="3" max="3" width="12.140625" style="1" customWidth="1"/>
    <col min="4" max="4" width="10" style="1" customWidth="1"/>
    <col min="5" max="5" width="12.140625" style="1" customWidth="1"/>
    <col min="6" max="6" width="9.28515625" style="1" customWidth="1"/>
    <col min="7" max="9" width="11.140625" style="1" customWidth="1"/>
    <col min="10" max="11" width="11" style="1" customWidth="1"/>
    <col min="12" max="12" width="9.85546875" style="1" customWidth="1"/>
    <col min="13" max="13" width="12.5703125" style="1" customWidth="1"/>
    <col min="14" max="14" width="15.7109375" style="1" customWidth="1"/>
    <col min="15" max="15" width="12.85546875" style="1" customWidth="1"/>
    <col min="16" max="16" width="6.5703125" style="1" customWidth="1"/>
    <col min="17" max="17" width="6.28515625" style="1" customWidth="1"/>
    <col min="18" max="18" width="8" style="1" customWidth="1"/>
    <col min="19" max="19" width="9.140625" style="1"/>
    <col min="20" max="20" width="24.28515625" style="1" customWidth="1"/>
    <col min="21" max="21" width="28.42578125" style="1" customWidth="1"/>
    <col min="22" max="22" width="9.140625" style="1"/>
    <col min="23" max="23" width="10" style="20" customWidth="1"/>
    <col min="24" max="24" width="9.140625" style="20"/>
    <col min="25" max="25" width="11.140625" style="20" customWidth="1"/>
    <col min="26" max="28" width="9.140625" style="20"/>
    <col min="29" max="16384" width="9.140625" style="1"/>
  </cols>
  <sheetData>
    <row r="1" spans="1:28" x14ac:dyDescent="0.2">
      <c r="C1" s="1" t="s">
        <v>0</v>
      </c>
      <c r="L1" s="1" t="s">
        <v>1</v>
      </c>
    </row>
    <row r="2" spans="1:28" ht="15" x14ac:dyDescent="0.25">
      <c r="C2" s="1" t="s">
        <v>0</v>
      </c>
      <c r="L2" s="1" t="s">
        <v>1</v>
      </c>
      <c r="X2" s="21" t="s">
        <v>59</v>
      </c>
    </row>
    <row r="3" spans="1:28" x14ac:dyDescent="0.2">
      <c r="A3" s="2"/>
      <c r="B3" s="2" t="s">
        <v>2</v>
      </c>
      <c r="C3" s="2"/>
      <c r="H3" s="1" t="s">
        <v>61</v>
      </c>
      <c r="L3" s="1" t="s">
        <v>3</v>
      </c>
      <c r="M3" s="1" t="s">
        <v>62</v>
      </c>
    </row>
    <row r="4" spans="1:28" ht="18.75" x14ac:dyDescent="0.35">
      <c r="A4" s="3" t="s">
        <v>4</v>
      </c>
      <c r="B4" s="4" t="s">
        <v>5</v>
      </c>
      <c r="C4" s="5" t="s">
        <v>34</v>
      </c>
      <c r="D4" s="5" t="s">
        <v>35</v>
      </c>
      <c r="E4" s="5" t="s">
        <v>36</v>
      </c>
      <c r="F4" s="5" t="s">
        <v>37</v>
      </c>
      <c r="G4" s="5" t="s">
        <v>38</v>
      </c>
      <c r="H4" s="5" t="s">
        <v>6</v>
      </c>
      <c r="I4" s="5" t="s">
        <v>7</v>
      </c>
      <c r="J4" s="5" t="s">
        <v>39</v>
      </c>
      <c r="K4" s="5" t="s">
        <v>8</v>
      </c>
      <c r="L4" s="5" t="s">
        <v>40</v>
      </c>
      <c r="M4" s="5" t="s">
        <v>9</v>
      </c>
      <c r="N4" s="5" t="s">
        <v>41</v>
      </c>
      <c r="O4" s="3" t="s">
        <v>42</v>
      </c>
      <c r="P4" s="3"/>
      <c r="Q4" s="5" t="s">
        <v>43</v>
      </c>
      <c r="R4" s="5" t="s">
        <v>44</v>
      </c>
      <c r="S4" s="5" t="s">
        <v>45</v>
      </c>
      <c r="T4" s="3" t="s">
        <v>46</v>
      </c>
      <c r="U4" s="3" t="s">
        <v>47</v>
      </c>
      <c r="W4" s="22" t="s">
        <v>35</v>
      </c>
      <c r="X4" s="20" t="s">
        <v>53</v>
      </c>
      <c r="Y4" s="22" t="s">
        <v>6</v>
      </c>
      <c r="Z4" s="20" t="s">
        <v>55</v>
      </c>
      <c r="AA4" s="20" t="s">
        <v>56</v>
      </c>
      <c r="AB4" s="20" t="s">
        <v>54</v>
      </c>
    </row>
    <row r="5" spans="1:28" x14ac:dyDescent="0.2">
      <c r="A5" s="7">
        <v>1</v>
      </c>
      <c r="B5" s="2" t="s">
        <v>10</v>
      </c>
      <c r="C5" s="27">
        <v>4.7360567461776342E-3</v>
      </c>
      <c r="D5" s="2">
        <v>100000</v>
      </c>
      <c r="E5" s="8">
        <f t="shared" ref="E5:E23" si="0">nx * MMx / (1+(1-ax)* nx *MMx)</f>
        <v>4.7166225192234673E-3</v>
      </c>
      <c r="F5" s="9">
        <f t="shared" ref="F5:F24" si="1">lx * qx</f>
        <v>471.66225192234674</v>
      </c>
      <c r="G5" s="9">
        <f t="shared" ref="G5:G23" si="2">nx*(lx-dx)+ax*nx*dx</f>
        <v>99589.653840827566</v>
      </c>
      <c r="H5" s="29">
        <v>0.97460000000000002</v>
      </c>
      <c r="I5" s="9">
        <f t="shared" ref="I5:I24" si="3">H5*G5</f>
        <v>97060.076633270553</v>
      </c>
      <c r="J5" s="9">
        <f t="shared" ref="J5:J23" si="4">J6+G5</f>
        <v>8140888.0264165234</v>
      </c>
      <c r="K5" s="9">
        <f>SUM(I5:I24)</f>
        <v>7411193.7996133668</v>
      </c>
      <c r="L5" s="10">
        <f t="shared" ref="L5:L24" si="5">TTx/lx</f>
        <v>81.408880264165234</v>
      </c>
      <c r="M5" s="10">
        <f t="shared" ref="M5:M24" si="6">K5/D5</f>
        <v>74.111937996133662</v>
      </c>
      <c r="N5" s="8">
        <f t="shared" ref="N5:N23" si="7">(((qx^2)*(1-qx))/DDx)*10^8</f>
        <v>1.8622034915020358</v>
      </c>
      <c r="O5" s="11">
        <f t="shared" ref="O5:O23" si="8">(U5/lx^2)^0.5</f>
        <v>3.3793135119837482E-2</v>
      </c>
      <c r="P5" s="10"/>
      <c r="Q5" s="12">
        <v>1</v>
      </c>
      <c r="R5" s="10">
        <v>0.13</v>
      </c>
      <c r="S5" s="31">
        <v>1189</v>
      </c>
      <c r="T5" s="10">
        <f t="shared" ref="T5:T23" si="9">(lx^2)*((((1-ax)*nx)+L6)^2)*(((qx^2)*(1-qx))/DDx)</f>
        <v>1241906.9535904157</v>
      </c>
      <c r="U5" s="10">
        <f t="shared" ref="U5:U21" si="10">U6+T5</f>
        <v>11419759.812275933</v>
      </c>
      <c r="W5" s="25">
        <v>100000</v>
      </c>
      <c r="X5" s="20">
        <f>W5/$W$5</f>
        <v>1</v>
      </c>
      <c r="Y5" s="23">
        <v>0.97460000000000002</v>
      </c>
      <c r="Z5" s="20">
        <f>Y5*W5</f>
        <v>97460</v>
      </c>
      <c r="AA5" s="20">
        <f>Z5/$W$5</f>
        <v>0.97460000000000002</v>
      </c>
      <c r="AB5" s="20">
        <f>AA5-X5</f>
        <v>-2.5399999999999978E-2</v>
      </c>
    </row>
    <row r="6" spans="1:28" x14ac:dyDescent="0.2">
      <c r="A6" s="7">
        <v>2</v>
      </c>
      <c r="B6" s="2" t="s">
        <v>11</v>
      </c>
      <c r="C6" s="27">
        <v>2.3649818170600877E-4</v>
      </c>
      <c r="D6" s="9">
        <f t="shared" ref="D6:D24" si="11">$D5-$F5</f>
        <v>99528.337748077654</v>
      </c>
      <c r="E6" s="8">
        <f t="shared" si="0"/>
        <v>9.4546502902988704E-4</v>
      </c>
      <c r="F6" s="9">
        <f t="shared" si="1"/>
        <v>94.100562738282648</v>
      </c>
      <c r="G6" s="9">
        <f t="shared" si="2"/>
        <v>397891.27366424829</v>
      </c>
      <c r="H6" s="29">
        <v>0.97460000000000002</v>
      </c>
      <c r="I6" s="9">
        <f t="shared" si="3"/>
        <v>387784.83531317639</v>
      </c>
      <c r="J6" s="9">
        <f t="shared" si="4"/>
        <v>8041298.3725756956</v>
      </c>
      <c r="K6" s="9">
        <f t="shared" ref="K6:K24" si="12">K5-I5</f>
        <v>7314133.722980096</v>
      </c>
      <c r="L6" s="10">
        <f t="shared" si="5"/>
        <v>80.794058802926301</v>
      </c>
      <c r="M6" s="10">
        <f t="shared" si="6"/>
        <v>73.487952159849726</v>
      </c>
      <c r="N6" s="8">
        <f t="shared" si="7"/>
        <v>0.33700338340855168</v>
      </c>
      <c r="O6" s="11">
        <f t="shared" si="8"/>
        <v>3.2053933614218662E-2</v>
      </c>
      <c r="P6" s="10"/>
      <c r="Q6" s="12">
        <v>4</v>
      </c>
      <c r="R6" s="10">
        <v>0.41</v>
      </c>
      <c r="S6" s="31">
        <f>105+64+51+45</f>
        <v>265</v>
      </c>
      <c r="T6" s="10">
        <f t="shared" si="9"/>
        <v>209553.90108130369</v>
      </c>
      <c r="U6" s="10">
        <f t="shared" si="10"/>
        <v>10177852.858685518</v>
      </c>
      <c r="W6" s="26">
        <f t="shared" ref="W6:W24" si="13">$D5-$F5</f>
        <v>99528.337748077654</v>
      </c>
      <c r="X6" s="20">
        <f t="shared" ref="X6:X24" si="14">W6/$W$5</f>
        <v>0.99528337748077655</v>
      </c>
      <c r="Y6" s="23">
        <v>0.97460000000000002</v>
      </c>
      <c r="Z6" s="20">
        <f t="shared" ref="Z6:Z24" si="15">Y6*W6</f>
        <v>97000.317969276482</v>
      </c>
      <c r="AA6" s="20">
        <f t="shared" ref="AA6:AA24" si="16">Z6/$W$5</f>
        <v>0.97000317969276484</v>
      </c>
      <c r="AB6" s="20">
        <f t="shared" ref="AB6:AB24" si="17">AA6-X6</f>
        <v>-2.5280197788011716E-2</v>
      </c>
    </row>
    <row r="7" spans="1:28" x14ac:dyDescent="0.2">
      <c r="A7" s="7">
        <v>3</v>
      </c>
      <c r="B7" s="2" t="s">
        <v>12</v>
      </c>
      <c r="C7" s="27">
        <v>1.0783049046898276E-4</v>
      </c>
      <c r="D7" s="9">
        <f t="shared" si="11"/>
        <v>99434.237185339371</v>
      </c>
      <c r="E7" s="8">
        <f t="shared" si="0"/>
        <v>5.3900133832036001E-4</v>
      </c>
      <c r="F7" s="9">
        <f t="shared" si="1"/>
        <v>53.595186917762028</v>
      </c>
      <c r="G7" s="9">
        <f t="shared" si="2"/>
        <v>497031.83844071068</v>
      </c>
      <c r="H7" s="29">
        <v>0.98570999999999998</v>
      </c>
      <c r="I7" s="9">
        <f t="shared" si="3"/>
        <v>489929.25346939289</v>
      </c>
      <c r="J7" s="9">
        <f t="shared" si="4"/>
        <v>7643407.0989114475</v>
      </c>
      <c r="K7" s="9">
        <f t="shared" si="12"/>
        <v>6926348.8876669193</v>
      </c>
      <c r="L7" s="10">
        <f t="shared" si="5"/>
        <v>76.868967020530377</v>
      </c>
      <c r="M7" s="10">
        <f t="shared" si="6"/>
        <v>69.657585593547893</v>
      </c>
      <c r="N7" s="8">
        <f t="shared" si="7"/>
        <v>0.17923817946031217</v>
      </c>
      <c r="O7" s="11">
        <f t="shared" si="8"/>
        <v>3.175225551967642E-2</v>
      </c>
      <c r="P7" s="10"/>
      <c r="Q7" s="12">
        <v>5</v>
      </c>
      <c r="R7" s="10">
        <v>0.48</v>
      </c>
      <c r="S7" s="31">
        <v>162</v>
      </c>
      <c r="T7" s="10">
        <f t="shared" si="9"/>
        <v>98383.297125948346</v>
      </c>
      <c r="U7" s="10">
        <f t="shared" si="10"/>
        <v>9968298.9576042145</v>
      </c>
      <c r="W7" s="26">
        <f t="shared" si="13"/>
        <v>99434.237185339371</v>
      </c>
      <c r="X7" s="20">
        <f t="shared" si="14"/>
        <v>0.99434237185339369</v>
      </c>
      <c r="Y7" s="23">
        <v>0.98570999999999998</v>
      </c>
      <c r="Z7" s="20">
        <f t="shared" si="15"/>
        <v>98013.321935960863</v>
      </c>
      <c r="AA7" s="20">
        <f t="shared" si="16"/>
        <v>0.98013321935960862</v>
      </c>
      <c r="AB7" s="20">
        <f t="shared" si="17"/>
        <v>-1.4209152493785071E-2</v>
      </c>
    </row>
    <row r="8" spans="1:28" x14ac:dyDescent="0.2">
      <c r="A8" s="7">
        <v>4</v>
      </c>
      <c r="B8" s="2" t="s">
        <v>13</v>
      </c>
      <c r="C8" s="27">
        <v>1.2651408795585884E-4</v>
      </c>
      <c r="D8" s="9">
        <f t="shared" si="11"/>
        <v>99380.641998421605</v>
      </c>
      <c r="E8" s="8">
        <f t="shared" si="0"/>
        <v>6.3239442481075102E-4</v>
      </c>
      <c r="F8" s="9">
        <f t="shared" si="1"/>
        <v>62.847763933914997</v>
      </c>
      <c r="G8" s="9">
        <f t="shared" si="2"/>
        <v>496764.94491145341</v>
      </c>
      <c r="H8" s="29">
        <v>0.96758</v>
      </c>
      <c r="I8" s="9">
        <f t="shared" si="3"/>
        <v>480659.82539742411</v>
      </c>
      <c r="J8" s="9">
        <f t="shared" si="4"/>
        <v>7146375.2604707368</v>
      </c>
      <c r="K8" s="9">
        <f t="shared" si="12"/>
        <v>6436419.6341975266</v>
      </c>
      <c r="L8" s="10">
        <f t="shared" si="5"/>
        <v>71.909127539991516</v>
      </c>
      <c r="M8" s="10">
        <f t="shared" si="6"/>
        <v>64.765325568129782</v>
      </c>
      <c r="N8" s="8">
        <f t="shared" si="7"/>
        <v>0.25456675136336937</v>
      </c>
      <c r="O8" s="11">
        <f t="shared" si="8"/>
        <v>3.1612214697903124E-2</v>
      </c>
      <c r="P8" s="10"/>
      <c r="Q8" s="12">
        <v>5</v>
      </c>
      <c r="R8" s="10">
        <v>0.56000000000000005</v>
      </c>
      <c r="S8" s="31">
        <v>157</v>
      </c>
      <c r="T8" s="10">
        <f t="shared" si="9"/>
        <v>120233.51989530219</v>
      </c>
      <c r="U8" s="10">
        <f t="shared" si="10"/>
        <v>9869915.660478266</v>
      </c>
      <c r="W8" s="26">
        <f t="shared" si="13"/>
        <v>99380.641998421605</v>
      </c>
      <c r="X8" s="20">
        <f t="shared" si="14"/>
        <v>0.99380641998421604</v>
      </c>
      <c r="Y8" s="23">
        <v>0.96758</v>
      </c>
      <c r="Z8" s="20">
        <f t="shared" si="15"/>
        <v>96158.721584832776</v>
      </c>
      <c r="AA8" s="20">
        <f t="shared" si="16"/>
        <v>0.96158721584832774</v>
      </c>
      <c r="AB8" s="20">
        <f t="shared" si="17"/>
        <v>-3.2219204135888302E-2</v>
      </c>
    </row>
    <row r="9" spans="1:28" x14ac:dyDescent="0.2">
      <c r="A9" s="7">
        <v>5</v>
      </c>
      <c r="B9" s="2" t="s">
        <v>14</v>
      </c>
      <c r="C9" s="27">
        <v>2.5750623603700733E-4</v>
      </c>
      <c r="D9" s="9">
        <f t="shared" si="11"/>
        <v>99317.794234487694</v>
      </c>
      <c r="E9" s="8">
        <f t="shared" si="0"/>
        <v>1.2867359581050087E-3</v>
      </c>
      <c r="F9" s="9">
        <f t="shared" si="1"/>
        <v>127.79577712118963</v>
      </c>
      <c r="G9" s="9">
        <f t="shared" si="2"/>
        <v>496282.26130734757</v>
      </c>
      <c r="H9" s="29">
        <v>0.94852000000000003</v>
      </c>
      <c r="I9" s="9">
        <f t="shared" si="3"/>
        <v>470733.65049524535</v>
      </c>
      <c r="J9" s="9">
        <f t="shared" si="4"/>
        <v>6649610.3155592838</v>
      </c>
      <c r="K9" s="9">
        <f t="shared" si="12"/>
        <v>5955759.8088001022</v>
      </c>
      <c r="L9" s="10">
        <f t="shared" si="5"/>
        <v>66.952859422750194</v>
      </c>
      <c r="M9" s="10">
        <f t="shared" si="6"/>
        <v>59.966694334135639</v>
      </c>
      <c r="N9" s="8">
        <f t="shared" si="7"/>
        <v>0.49956464977664061</v>
      </c>
      <c r="O9" s="11">
        <f t="shared" si="8"/>
        <v>3.1438959399064895E-2</v>
      </c>
      <c r="P9" s="10"/>
      <c r="Q9" s="12">
        <v>5</v>
      </c>
      <c r="R9" s="10">
        <v>0.52</v>
      </c>
      <c r="S9" s="31">
        <v>331</v>
      </c>
      <c r="T9" s="10">
        <f t="shared" si="9"/>
        <v>204597.2974051607</v>
      </c>
      <c r="U9" s="10">
        <f t="shared" si="10"/>
        <v>9749682.1405829638</v>
      </c>
      <c r="W9" s="26">
        <f t="shared" si="13"/>
        <v>99317.794234487694</v>
      </c>
      <c r="X9" s="20">
        <f t="shared" si="14"/>
        <v>0.99317794234487689</v>
      </c>
      <c r="Y9" s="23">
        <v>0.94852000000000003</v>
      </c>
      <c r="Z9" s="20">
        <f t="shared" si="15"/>
        <v>94204.914187296265</v>
      </c>
      <c r="AA9" s="20">
        <f t="shared" si="16"/>
        <v>0.94204914187296263</v>
      </c>
      <c r="AB9" s="20">
        <f t="shared" si="17"/>
        <v>-5.112880047191426E-2</v>
      </c>
    </row>
    <row r="10" spans="1:28" x14ac:dyDescent="0.2">
      <c r="A10" s="7">
        <v>6</v>
      </c>
      <c r="B10" s="2" t="s">
        <v>15</v>
      </c>
      <c r="C10" s="28">
        <v>2.7402817385744358E-4</v>
      </c>
      <c r="D10" s="9">
        <f t="shared" si="11"/>
        <v>99189.998457366499</v>
      </c>
      <c r="E10" s="8">
        <f t="shared" si="0"/>
        <v>1.369202868882717E-3</v>
      </c>
      <c r="F10" s="9">
        <f t="shared" si="1"/>
        <v>135.81123045229847</v>
      </c>
      <c r="G10" s="9">
        <f t="shared" si="2"/>
        <v>495610.46421070176</v>
      </c>
      <c r="H10" s="29">
        <v>0.94586000000000003</v>
      </c>
      <c r="I10" s="9">
        <f t="shared" si="3"/>
        <v>468778.1136783344</v>
      </c>
      <c r="J10" s="9">
        <f t="shared" si="4"/>
        <v>6153328.0542519363</v>
      </c>
      <c r="K10" s="9">
        <f t="shared" si="12"/>
        <v>5485026.1583048571</v>
      </c>
      <c r="L10" s="10">
        <f t="shared" si="5"/>
        <v>62.035771246601428</v>
      </c>
      <c r="M10" s="10">
        <f t="shared" si="6"/>
        <v>55.298177675266444</v>
      </c>
      <c r="N10" s="8">
        <f t="shared" si="7"/>
        <v>0.4069890497721268</v>
      </c>
      <c r="O10" s="11">
        <f t="shared" si="8"/>
        <v>3.1147415264364979E-2</v>
      </c>
      <c r="P10" s="10"/>
      <c r="Q10" s="12">
        <v>5</v>
      </c>
      <c r="R10" s="10">
        <v>0.5</v>
      </c>
      <c r="S10" s="31">
        <v>460</v>
      </c>
      <c r="T10" s="10">
        <f t="shared" si="9"/>
        <v>142319.54575310592</v>
      </c>
      <c r="U10" s="10">
        <f t="shared" si="10"/>
        <v>9545084.8431778029</v>
      </c>
      <c r="W10" s="26">
        <f t="shared" si="13"/>
        <v>99189.998457366499</v>
      </c>
      <c r="X10" s="20">
        <f t="shared" si="14"/>
        <v>0.99189998457366502</v>
      </c>
      <c r="Y10" s="23">
        <v>0.94586000000000003</v>
      </c>
      <c r="Z10" s="20">
        <f t="shared" si="15"/>
        <v>93819.851940884677</v>
      </c>
      <c r="AA10" s="20">
        <f t="shared" si="16"/>
        <v>0.9381985194088468</v>
      </c>
      <c r="AB10" s="20">
        <f t="shared" si="17"/>
        <v>-5.3701465164818218E-2</v>
      </c>
    </row>
    <row r="11" spans="1:28" x14ac:dyDescent="0.2">
      <c r="A11" s="7">
        <v>7</v>
      </c>
      <c r="B11" s="2" t="s">
        <v>16</v>
      </c>
      <c r="C11" s="27">
        <v>3.1235669028254826E-4</v>
      </c>
      <c r="D11" s="9">
        <f t="shared" si="11"/>
        <v>99054.187226914204</v>
      </c>
      <c r="E11" s="8">
        <f t="shared" si="0"/>
        <v>1.5606135280293203E-3</v>
      </c>
      <c r="F11" s="9">
        <f t="shared" si="1"/>
        <v>154.58530459427141</v>
      </c>
      <c r="G11" s="9">
        <f t="shared" si="2"/>
        <v>494899.93140354473</v>
      </c>
      <c r="H11" s="29">
        <v>0.95045999999999997</v>
      </c>
      <c r="I11" s="9">
        <f t="shared" si="3"/>
        <v>470382.58880181314</v>
      </c>
      <c r="J11" s="9">
        <f t="shared" si="4"/>
        <v>5657717.5900412342</v>
      </c>
      <c r="K11" s="9">
        <f t="shared" si="12"/>
        <v>5016248.0446265228</v>
      </c>
      <c r="L11" s="10">
        <f t="shared" si="5"/>
        <v>57.117399561115825</v>
      </c>
      <c r="M11" s="10">
        <f t="shared" si="6"/>
        <v>50.64145378463666</v>
      </c>
      <c r="N11" s="8">
        <f t="shared" si="7"/>
        <v>0.43814661024519375</v>
      </c>
      <c r="O11" s="11">
        <f t="shared" si="8"/>
        <v>3.0956721430160036E-2</v>
      </c>
      <c r="P11" s="10"/>
      <c r="Q11" s="12">
        <v>5</v>
      </c>
      <c r="R11" s="10">
        <v>0.52</v>
      </c>
      <c r="S11" s="31">
        <v>555</v>
      </c>
      <c r="T11" s="10">
        <f t="shared" si="9"/>
        <v>128171.65392291741</v>
      </c>
      <c r="U11" s="10">
        <f t="shared" si="10"/>
        <v>9402765.2974246964</v>
      </c>
      <c r="W11" s="26">
        <f t="shared" si="13"/>
        <v>99054.187226914204</v>
      </c>
      <c r="X11" s="20">
        <f t="shared" si="14"/>
        <v>0.99054187226914203</v>
      </c>
      <c r="Y11" s="23">
        <v>0.95045999999999997</v>
      </c>
      <c r="Z11" s="20">
        <f t="shared" si="15"/>
        <v>94147.042791692875</v>
      </c>
      <c r="AA11" s="20">
        <f t="shared" si="16"/>
        <v>0.9414704279169287</v>
      </c>
      <c r="AB11" s="20">
        <f t="shared" si="17"/>
        <v>-4.9071444352213334E-2</v>
      </c>
    </row>
    <row r="12" spans="1:28" x14ac:dyDescent="0.2">
      <c r="A12" s="7">
        <v>8</v>
      </c>
      <c r="B12" s="2" t="s">
        <v>17</v>
      </c>
      <c r="C12" s="27">
        <v>4.3020068712332487E-4</v>
      </c>
      <c r="D12" s="9">
        <f t="shared" si="11"/>
        <v>98899.601922319926</v>
      </c>
      <c r="E12" s="8">
        <f t="shared" si="0"/>
        <v>2.1487848546863052E-3</v>
      </c>
      <c r="F12" s="9">
        <f t="shared" si="1"/>
        <v>212.51396674518566</v>
      </c>
      <c r="G12" s="9">
        <f t="shared" si="2"/>
        <v>493987.9760914112</v>
      </c>
      <c r="H12" s="29">
        <v>0.94489999999999996</v>
      </c>
      <c r="I12" s="9">
        <f t="shared" si="3"/>
        <v>466769.23860877444</v>
      </c>
      <c r="J12" s="9">
        <f t="shared" si="4"/>
        <v>5162817.6586376894</v>
      </c>
      <c r="K12" s="9">
        <f t="shared" si="12"/>
        <v>4545865.4558247095</v>
      </c>
      <c r="L12" s="10">
        <f t="shared" si="5"/>
        <v>52.202613137844502</v>
      </c>
      <c r="M12" s="10">
        <f t="shared" si="6"/>
        <v>45.964446443325741</v>
      </c>
      <c r="N12" s="8">
        <f t="shared" si="7"/>
        <v>0.65352550613258853</v>
      </c>
      <c r="O12" s="11">
        <f t="shared" si="8"/>
        <v>3.0793063795409279E-2</v>
      </c>
      <c r="P12" s="10"/>
      <c r="Q12" s="12">
        <v>5</v>
      </c>
      <c r="R12" s="10">
        <v>0.52</v>
      </c>
      <c r="S12" s="31">
        <v>705</v>
      </c>
      <c r="T12" s="10">
        <f t="shared" si="9"/>
        <v>157953.46625697854</v>
      </c>
      <c r="U12" s="10">
        <f t="shared" si="10"/>
        <v>9274593.6435017791</v>
      </c>
      <c r="W12" s="26">
        <f t="shared" si="13"/>
        <v>98899.601922319926</v>
      </c>
      <c r="X12" s="20">
        <f t="shared" si="14"/>
        <v>0.98899601922319924</v>
      </c>
      <c r="Y12" s="23">
        <v>0.94489999999999996</v>
      </c>
      <c r="Z12" s="20">
        <f t="shared" si="15"/>
        <v>93450.233856400097</v>
      </c>
      <c r="AA12" s="20">
        <f t="shared" si="16"/>
        <v>0.934502338564001</v>
      </c>
      <c r="AB12" s="20">
        <f t="shared" si="17"/>
        <v>-5.449368065919824E-2</v>
      </c>
    </row>
    <row r="13" spans="1:28" x14ac:dyDescent="0.2">
      <c r="A13" s="7">
        <v>9</v>
      </c>
      <c r="B13" s="2" t="s">
        <v>18</v>
      </c>
      <c r="C13" s="27">
        <v>6.6665469083389717E-4</v>
      </c>
      <c r="D13" s="9">
        <f t="shared" si="11"/>
        <v>98687.087955574738</v>
      </c>
      <c r="E13" s="8">
        <f t="shared" si="0"/>
        <v>3.328059587810852E-3</v>
      </c>
      <c r="F13" s="9">
        <f t="shared" si="1"/>
        <v>328.43650926368338</v>
      </c>
      <c r="G13" s="9">
        <f t="shared" si="2"/>
        <v>492663.61398110399</v>
      </c>
      <c r="H13" s="29">
        <v>0.93742999999999999</v>
      </c>
      <c r="I13" s="9">
        <f t="shared" si="3"/>
        <v>461837.65165430633</v>
      </c>
      <c r="J13" s="9">
        <f t="shared" si="4"/>
        <v>4668829.6825462785</v>
      </c>
      <c r="K13" s="9">
        <f t="shared" si="12"/>
        <v>4079096.2172159352</v>
      </c>
      <c r="L13" s="10">
        <f t="shared" si="5"/>
        <v>47.309428003874352</v>
      </c>
      <c r="M13" s="10">
        <f t="shared" si="6"/>
        <v>41.333636463690091</v>
      </c>
      <c r="N13" s="8">
        <f t="shared" si="7"/>
        <v>1.2211414929781941</v>
      </c>
      <c r="O13" s="11">
        <f t="shared" si="8"/>
        <v>3.0595466044968631E-2</v>
      </c>
      <c r="P13" s="10"/>
      <c r="Q13" s="12">
        <v>5</v>
      </c>
      <c r="R13" s="10">
        <v>0.53</v>
      </c>
      <c r="S13" s="31">
        <v>904</v>
      </c>
      <c r="T13" s="10">
        <f t="shared" si="9"/>
        <v>238785.80499857996</v>
      </c>
      <c r="U13" s="10">
        <f t="shared" si="10"/>
        <v>9116640.1772448011</v>
      </c>
      <c r="W13" s="26">
        <f t="shared" si="13"/>
        <v>98687.087955574738</v>
      </c>
      <c r="X13" s="20">
        <f t="shared" si="14"/>
        <v>0.98687087955574737</v>
      </c>
      <c r="Y13" s="23">
        <v>0.93742999999999999</v>
      </c>
      <c r="Z13" s="20">
        <f t="shared" si="15"/>
        <v>92512.236862194419</v>
      </c>
      <c r="AA13" s="20">
        <f t="shared" si="16"/>
        <v>0.92512236862194419</v>
      </c>
      <c r="AB13" s="20">
        <f t="shared" si="17"/>
        <v>-6.174851093380318E-2</v>
      </c>
    </row>
    <row r="14" spans="1:28" x14ac:dyDescent="0.2">
      <c r="A14" s="7">
        <v>10</v>
      </c>
      <c r="B14" s="2" t="s">
        <v>19</v>
      </c>
      <c r="C14" s="27">
        <v>1.0973564394011061E-3</v>
      </c>
      <c r="D14" s="9">
        <f t="shared" si="11"/>
        <v>98358.651446311051</v>
      </c>
      <c r="E14" s="8">
        <f t="shared" si="0"/>
        <v>5.4729688624706209E-3</v>
      </c>
      <c r="F14" s="9">
        <f t="shared" si="1"/>
        <v>538.31383672026129</v>
      </c>
      <c r="G14" s="9">
        <f t="shared" si="2"/>
        <v>490555.13540709863</v>
      </c>
      <c r="H14" s="29">
        <v>0.92408000000000001</v>
      </c>
      <c r="I14" s="9">
        <f t="shared" si="3"/>
        <v>453312.18952699169</v>
      </c>
      <c r="J14" s="9">
        <f t="shared" si="4"/>
        <v>4176166.0685651745</v>
      </c>
      <c r="K14" s="9">
        <f t="shared" si="12"/>
        <v>3617258.5655616289</v>
      </c>
      <c r="L14" s="10">
        <f t="shared" si="5"/>
        <v>42.458553540099416</v>
      </c>
      <c r="M14" s="10">
        <f t="shared" si="6"/>
        <v>36.776211470692083</v>
      </c>
      <c r="N14" s="8">
        <f t="shared" si="7"/>
        <v>2.38888967191623</v>
      </c>
      <c r="O14" s="11">
        <f t="shared" si="8"/>
        <v>3.0292941259592625E-2</v>
      </c>
      <c r="P14" s="10"/>
      <c r="Q14" s="12">
        <v>5</v>
      </c>
      <c r="R14" s="10">
        <v>0.54</v>
      </c>
      <c r="S14" s="31">
        <v>1247</v>
      </c>
      <c r="T14" s="10">
        <f t="shared" si="9"/>
        <v>369359.43107326247</v>
      </c>
      <c r="U14" s="10">
        <f t="shared" si="10"/>
        <v>8877854.3722462207</v>
      </c>
      <c r="W14" s="26">
        <f t="shared" si="13"/>
        <v>98358.651446311051</v>
      </c>
      <c r="X14" s="20">
        <f t="shared" si="14"/>
        <v>0.98358651446311052</v>
      </c>
      <c r="Y14" s="23">
        <v>0.92408000000000001</v>
      </c>
      <c r="Z14" s="20">
        <f t="shared" si="15"/>
        <v>90891.262628507116</v>
      </c>
      <c r="AA14" s="20">
        <f t="shared" si="16"/>
        <v>0.90891262628507119</v>
      </c>
      <c r="AB14" s="20">
        <f t="shared" si="17"/>
        <v>-7.4673888178039327E-2</v>
      </c>
    </row>
    <row r="15" spans="1:28" x14ac:dyDescent="0.2">
      <c r="A15" s="7">
        <v>11</v>
      </c>
      <c r="B15" s="2" t="s">
        <v>20</v>
      </c>
      <c r="C15" s="27">
        <v>1.7701780547298566E-3</v>
      </c>
      <c r="D15" s="9">
        <f t="shared" si="11"/>
        <v>97820.337609590788</v>
      </c>
      <c r="E15" s="8">
        <f t="shared" si="0"/>
        <v>8.8150007954400991E-3</v>
      </c>
      <c r="F15" s="9">
        <f t="shared" si="1"/>
        <v>862.28635383876178</v>
      </c>
      <c r="G15" s="9">
        <f t="shared" si="2"/>
        <v>487118.42943412479</v>
      </c>
      <c r="H15" s="29">
        <v>0.90881000000000001</v>
      </c>
      <c r="I15" s="9">
        <f t="shared" si="3"/>
        <v>442698.09985402698</v>
      </c>
      <c r="J15" s="9">
        <f t="shared" si="4"/>
        <v>3685610.9331580759</v>
      </c>
      <c r="K15" s="9">
        <f t="shared" si="12"/>
        <v>3163946.376034637</v>
      </c>
      <c r="L15" s="10">
        <f t="shared" si="5"/>
        <v>37.677348322673552</v>
      </c>
      <c r="M15" s="10">
        <f t="shared" si="6"/>
        <v>32.344463874804987</v>
      </c>
      <c r="N15" s="8">
        <f t="shared" si="7"/>
        <v>4.6257823480364806</v>
      </c>
      <c r="O15" s="11">
        <f t="shared" si="8"/>
        <v>2.9819284264151199E-2</v>
      </c>
      <c r="P15" s="10"/>
      <c r="Q15" s="12">
        <v>5</v>
      </c>
      <c r="R15" s="10">
        <v>0.54</v>
      </c>
      <c r="S15" s="31">
        <v>1665</v>
      </c>
      <c r="T15" s="10">
        <f t="shared" si="9"/>
        <v>551198.25219994423</v>
      </c>
      <c r="U15" s="10">
        <f t="shared" si="10"/>
        <v>8508494.9411729574</v>
      </c>
      <c r="W15" s="26">
        <f t="shared" si="13"/>
        <v>97820.337609590788</v>
      </c>
      <c r="X15" s="20">
        <f t="shared" si="14"/>
        <v>0.97820337609590791</v>
      </c>
      <c r="Y15" s="23">
        <v>0.90881000000000001</v>
      </c>
      <c r="Z15" s="20">
        <f t="shared" si="15"/>
        <v>88900.101022972201</v>
      </c>
      <c r="AA15" s="20">
        <f t="shared" si="16"/>
        <v>0.889001010229722</v>
      </c>
      <c r="AB15" s="20">
        <f t="shared" si="17"/>
        <v>-8.9202365866185906E-2</v>
      </c>
    </row>
    <row r="16" spans="1:28" x14ac:dyDescent="0.2">
      <c r="A16" s="7">
        <v>12</v>
      </c>
      <c r="B16" s="2" t="s">
        <v>21</v>
      </c>
      <c r="C16" s="27">
        <v>2.8108064385666911E-3</v>
      </c>
      <c r="D16" s="9">
        <f t="shared" si="11"/>
        <v>96958.051255752027</v>
      </c>
      <c r="E16" s="8">
        <f t="shared" si="0"/>
        <v>1.3963758521408753E-2</v>
      </c>
      <c r="F16" s="9">
        <f t="shared" si="1"/>
        <v>1353.898814441694</v>
      </c>
      <c r="G16" s="9">
        <f t="shared" si="2"/>
        <v>481676.28900554427</v>
      </c>
      <c r="H16" s="29">
        <v>0.89392000000000005</v>
      </c>
      <c r="I16" s="9">
        <f t="shared" si="3"/>
        <v>430580.06826783618</v>
      </c>
      <c r="J16" s="9">
        <f t="shared" si="4"/>
        <v>3198492.5037239511</v>
      </c>
      <c r="K16" s="9">
        <f t="shared" si="12"/>
        <v>2721248.2761806101</v>
      </c>
      <c r="L16" s="10">
        <f t="shared" si="5"/>
        <v>32.988415735451376</v>
      </c>
      <c r="M16" s="10">
        <f t="shared" si="6"/>
        <v>28.066243503622111</v>
      </c>
      <c r="N16" s="8">
        <f t="shared" si="7"/>
        <v>8.9717128752472242</v>
      </c>
      <c r="O16" s="11">
        <f t="shared" si="8"/>
        <v>2.9093696058468201E-2</v>
      </c>
      <c r="P16" s="10"/>
      <c r="Q16" s="12">
        <v>5</v>
      </c>
      <c r="R16" s="10">
        <v>0.54</v>
      </c>
      <c r="S16" s="31">
        <v>2143</v>
      </c>
      <c r="T16" s="10">
        <f t="shared" si="9"/>
        <v>795811.99846463522</v>
      </c>
      <c r="U16" s="10">
        <f t="shared" si="10"/>
        <v>7957296.6889730133</v>
      </c>
      <c r="W16" s="26">
        <f t="shared" si="13"/>
        <v>96958.051255752027</v>
      </c>
      <c r="X16" s="20">
        <f t="shared" si="14"/>
        <v>0.96958051255752031</v>
      </c>
      <c r="Y16" s="23">
        <v>0.89392000000000005</v>
      </c>
      <c r="Z16" s="20">
        <f t="shared" si="15"/>
        <v>86672.741178541852</v>
      </c>
      <c r="AA16" s="20">
        <f t="shared" si="16"/>
        <v>0.86672741178541857</v>
      </c>
      <c r="AB16" s="20">
        <f t="shared" si="17"/>
        <v>-0.10285310077210175</v>
      </c>
    </row>
    <row r="17" spans="1:28" x14ac:dyDescent="0.2">
      <c r="A17" s="7">
        <v>13</v>
      </c>
      <c r="B17" s="2" t="s">
        <v>22</v>
      </c>
      <c r="C17" s="27">
        <v>4.819719671338811E-3</v>
      </c>
      <c r="D17" s="9">
        <f t="shared" si="11"/>
        <v>95604.152441310333</v>
      </c>
      <c r="E17" s="8">
        <f t="shared" si="0"/>
        <v>2.3828706298147869E-2</v>
      </c>
      <c r="F17" s="9">
        <f t="shared" si="1"/>
        <v>2278.1232694073406</v>
      </c>
      <c r="G17" s="9">
        <f t="shared" si="2"/>
        <v>472667.1725234444</v>
      </c>
      <c r="H17" s="29">
        <v>0.87185000000000001</v>
      </c>
      <c r="I17" s="9">
        <f t="shared" si="3"/>
        <v>412094.87436456501</v>
      </c>
      <c r="J17" s="9">
        <f t="shared" si="4"/>
        <v>2716816.214718407</v>
      </c>
      <c r="K17" s="9">
        <f t="shared" si="12"/>
        <v>2290668.2079127738</v>
      </c>
      <c r="L17" s="10">
        <f t="shared" si="5"/>
        <v>28.41734532803072</v>
      </c>
      <c r="M17" s="10">
        <f t="shared" si="6"/>
        <v>23.959923804763331</v>
      </c>
      <c r="N17" s="8">
        <f t="shared" si="7"/>
        <v>16.545586023757821</v>
      </c>
      <c r="O17" s="11">
        <f t="shared" si="8"/>
        <v>2.799141017186902E-2</v>
      </c>
      <c r="P17" s="10"/>
      <c r="Q17" s="12">
        <v>5</v>
      </c>
      <c r="R17" s="10">
        <v>0.53</v>
      </c>
      <c r="S17" s="31">
        <v>3350</v>
      </c>
      <c r="T17" s="10">
        <f t="shared" si="9"/>
        <v>1053714.5005117401</v>
      </c>
      <c r="U17" s="10">
        <f t="shared" si="10"/>
        <v>7161484.6905083777</v>
      </c>
      <c r="W17" s="26">
        <f t="shared" si="13"/>
        <v>95604.152441310333</v>
      </c>
      <c r="X17" s="20">
        <f t="shared" si="14"/>
        <v>0.95604152441310331</v>
      </c>
      <c r="Y17" s="23">
        <v>0.87185000000000001</v>
      </c>
      <c r="Z17" s="20">
        <f t="shared" si="15"/>
        <v>83352.480305956415</v>
      </c>
      <c r="AA17" s="20">
        <f t="shared" si="16"/>
        <v>0.83352480305956411</v>
      </c>
      <c r="AB17" s="20">
        <f t="shared" si="17"/>
        <v>-0.12251672135353919</v>
      </c>
    </row>
    <row r="18" spans="1:28" x14ac:dyDescent="0.2">
      <c r="A18" s="7">
        <v>14</v>
      </c>
      <c r="B18" s="2" t="s">
        <v>23</v>
      </c>
      <c r="C18" s="27">
        <v>7.6980340405373394E-3</v>
      </c>
      <c r="D18" s="9">
        <f t="shared" si="11"/>
        <v>93326.029171902992</v>
      </c>
      <c r="E18" s="8">
        <f t="shared" si="0"/>
        <v>3.7820539462200237E-2</v>
      </c>
      <c r="F18" s="9">
        <f t="shared" si="1"/>
        <v>3529.6407691464074</v>
      </c>
      <c r="G18" s="9">
        <f t="shared" si="2"/>
        <v>458511.97209047823</v>
      </c>
      <c r="H18" s="29">
        <v>0.87775999999999998</v>
      </c>
      <c r="I18" s="9">
        <f t="shared" si="3"/>
        <v>402463.46862213814</v>
      </c>
      <c r="J18" s="9">
        <f t="shared" si="4"/>
        <v>2244149.0421949625</v>
      </c>
      <c r="K18" s="9">
        <f t="shared" si="12"/>
        <v>1878573.3335482087</v>
      </c>
      <c r="L18" s="10">
        <f t="shared" si="5"/>
        <v>24.046335862649052</v>
      </c>
      <c r="M18" s="10">
        <f t="shared" si="6"/>
        <v>20.129146715199337</v>
      </c>
      <c r="N18" s="8">
        <f t="shared" si="7"/>
        <v>26.600211877612441</v>
      </c>
      <c r="O18" s="11">
        <f t="shared" si="8"/>
        <v>2.6481254558314269E-2</v>
      </c>
      <c r="P18" s="10"/>
      <c r="Q18" s="12">
        <v>5</v>
      </c>
      <c r="R18" s="10">
        <v>0.54</v>
      </c>
      <c r="S18" s="31">
        <v>5174</v>
      </c>
      <c r="T18" s="10">
        <f t="shared" si="9"/>
        <v>1140315.9122582867</v>
      </c>
      <c r="U18" s="10">
        <f t="shared" si="10"/>
        <v>6107770.1899966374</v>
      </c>
      <c r="W18" s="26">
        <f t="shared" si="13"/>
        <v>93326.029171902992</v>
      </c>
      <c r="X18" s="20">
        <f t="shared" si="14"/>
        <v>0.93326029171902991</v>
      </c>
      <c r="Y18" s="23">
        <v>0.87775999999999998</v>
      </c>
      <c r="Z18" s="20">
        <f t="shared" si="15"/>
        <v>81917.855365929572</v>
      </c>
      <c r="AA18" s="20">
        <f t="shared" si="16"/>
        <v>0.81917855365929571</v>
      </c>
      <c r="AB18" s="20">
        <f t="shared" si="17"/>
        <v>-0.11408173805973421</v>
      </c>
    </row>
    <row r="19" spans="1:28" x14ac:dyDescent="0.2">
      <c r="A19" s="7">
        <v>15</v>
      </c>
      <c r="B19" s="2" t="s">
        <v>24</v>
      </c>
      <c r="C19" s="27">
        <v>1.2050943723475958E-2</v>
      </c>
      <c r="D19" s="9">
        <f t="shared" si="11"/>
        <v>89796.38840275658</v>
      </c>
      <c r="E19" s="8">
        <f t="shared" si="0"/>
        <v>5.8595315812099161E-2</v>
      </c>
      <c r="F19" s="9">
        <f t="shared" si="1"/>
        <v>5261.6477372454401</v>
      </c>
      <c r="G19" s="9">
        <f t="shared" si="2"/>
        <v>436617.06983125611</v>
      </c>
      <c r="H19" s="29">
        <v>0.88104000000000005</v>
      </c>
      <c r="I19" s="9">
        <f t="shared" si="3"/>
        <v>384677.1032041299</v>
      </c>
      <c r="J19" s="9">
        <f t="shared" si="4"/>
        <v>1785637.0701044842</v>
      </c>
      <c r="K19" s="9">
        <f t="shared" si="12"/>
        <v>1476109.8649260704</v>
      </c>
      <c r="L19" s="10">
        <f t="shared" si="5"/>
        <v>19.885399645423472</v>
      </c>
      <c r="M19" s="10">
        <f t="shared" si="6"/>
        <v>16.438410176424831</v>
      </c>
      <c r="N19" s="8">
        <f t="shared" si="7"/>
        <v>42.647172861908651</v>
      </c>
      <c r="O19" s="11">
        <f t="shared" si="8"/>
        <v>2.482035960715195E-2</v>
      </c>
      <c r="P19" s="10"/>
      <c r="Q19" s="12">
        <v>5</v>
      </c>
      <c r="R19" s="10">
        <v>0.53</v>
      </c>
      <c r="S19" s="31">
        <v>7579</v>
      </c>
      <c r="T19" s="10">
        <f t="shared" si="9"/>
        <v>1152651.4270557554</v>
      </c>
      <c r="U19" s="10">
        <f t="shared" si="10"/>
        <v>4967454.2777383504</v>
      </c>
      <c r="W19" s="26">
        <f t="shared" si="13"/>
        <v>89796.38840275658</v>
      </c>
      <c r="X19" s="20">
        <f t="shared" si="14"/>
        <v>0.89796388402756577</v>
      </c>
      <c r="Y19" s="23">
        <v>0.88104000000000005</v>
      </c>
      <c r="Z19" s="20">
        <f t="shared" si="15"/>
        <v>79114.210038364661</v>
      </c>
      <c r="AA19" s="20">
        <f t="shared" si="16"/>
        <v>0.79114210038364663</v>
      </c>
      <c r="AB19" s="20">
        <f t="shared" si="17"/>
        <v>-0.10682178364391914</v>
      </c>
    </row>
    <row r="20" spans="1:28" x14ac:dyDescent="0.2">
      <c r="A20" s="7">
        <v>16</v>
      </c>
      <c r="B20" s="2" t="s">
        <v>25</v>
      </c>
      <c r="C20" s="27">
        <v>1.9982554164603813E-2</v>
      </c>
      <c r="D20" s="9">
        <f t="shared" si="11"/>
        <v>84534.740665511141</v>
      </c>
      <c r="E20" s="8">
        <f t="shared" si="0"/>
        <v>9.5431407156139555E-2</v>
      </c>
      <c r="F20" s="9">
        <f t="shared" si="1"/>
        <v>8067.2692552890612</v>
      </c>
      <c r="G20" s="9">
        <f t="shared" si="2"/>
        <v>403715.6205776264</v>
      </c>
      <c r="H20" s="29">
        <v>0.85931999999999997</v>
      </c>
      <c r="I20" s="9">
        <f t="shared" si="3"/>
        <v>346920.90707476588</v>
      </c>
      <c r="J20" s="9">
        <f t="shared" si="4"/>
        <v>1349020.0002732282</v>
      </c>
      <c r="K20" s="9">
        <f t="shared" si="12"/>
        <v>1091432.7617219405</v>
      </c>
      <c r="L20" s="10">
        <f t="shared" si="5"/>
        <v>15.95817281336509</v>
      </c>
      <c r="M20" s="10">
        <f t="shared" si="6"/>
        <v>12.91105589405597</v>
      </c>
      <c r="N20" s="8">
        <f t="shared" si="7"/>
        <v>87.064521251321125</v>
      </c>
      <c r="O20" s="11">
        <f t="shared" si="8"/>
        <v>2.3104726106820208E-2</v>
      </c>
      <c r="P20" s="10"/>
      <c r="Q20" s="12">
        <v>5</v>
      </c>
      <c r="R20" s="10">
        <v>0.53</v>
      </c>
      <c r="S20" s="31">
        <v>9462</v>
      </c>
      <c r="T20" s="10">
        <f t="shared" si="9"/>
        <v>1346683.4401396017</v>
      </c>
      <c r="U20" s="10">
        <f t="shared" si="10"/>
        <v>3814802.8506825948</v>
      </c>
      <c r="W20" s="26">
        <f t="shared" si="13"/>
        <v>84534.740665511141</v>
      </c>
      <c r="X20" s="20">
        <f t="shared" si="14"/>
        <v>0.84534740665511143</v>
      </c>
      <c r="Y20" s="23">
        <v>0.85931999999999997</v>
      </c>
      <c r="Z20" s="20">
        <f t="shared" si="15"/>
        <v>72642.393348687037</v>
      </c>
      <c r="AA20" s="20">
        <f t="shared" si="16"/>
        <v>0.7264239334868704</v>
      </c>
      <c r="AB20" s="20">
        <f t="shared" si="17"/>
        <v>-0.11892347316824103</v>
      </c>
    </row>
    <row r="21" spans="1:28" x14ac:dyDescent="0.2">
      <c r="A21" s="7">
        <v>17</v>
      </c>
      <c r="B21" s="2" t="s">
        <v>26</v>
      </c>
      <c r="C21" s="27">
        <v>3.3405298075862393E-2</v>
      </c>
      <c r="D21" s="9">
        <f t="shared" si="11"/>
        <v>76467.471410222075</v>
      </c>
      <c r="E21" s="8">
        <f t="shared" si="0"/>
        <v>0.15486890206437806</v>
      </c>
      <c r="F21" s="9">
        <f t="shared" si="1"/>
        <v>11842.433340940312</v>
      </c>
      <c r="G21" s="9">
        <f t="shared" si="2"/>
        <v>354507.63869990065</v>
      </c>
      <c r="H21" s="29">
        <v>0.84080999999999995</v>
      </c>
      <c r="I21" s="9">
        <f t="shared" si="3"/>
        <v>298073.56769526342</v>
      </c>
      <c r="J21" s="9">
        <f t="shared" si="4"/>
        <v>945304.37969560176</v>
      </c>
      <c r="K21" s="9">
        <f t="shared" si="12"/>
        <v>744511.85464717459</v>
      </c>
      <c r="L21" s="10">
        <f t="shared" si="5"/>
        <v>12.362176521103518</v>
      </c>
      <c r="M21" s="10">
        <f t="shared" si="6"/>
        <v>9.7363210907435498</v>
      </c>
      <c r="N21" s="8">
        <f t="shared" si="7"/>
        <v>162.47148702138549</v>
      </c>
      <c r="O21" s="11">
        <f t="shared" si="8"/>
        <v>2.0545009877323984E-2</v>
      </c>
      <c r="P21" s="10"/>
      <c r="Q21" s="12">
        <v>5</v>
      </c>
      <c r="R21" s="10">
        <v>0.53</v>
      </c>
      <c r="S21" s="31">
        <v>12476</v>
      </c>
      <c r="T21" s="10">
        <f t="shared" si="9"/>
        <v>1254629.7559551222</v>
      </c>
      <c r="U21" s="10">
        <f t="shared" si="10"/>
        <v>2468119.4105429929</v>
      </c>
      <c r="W21" s="26">
        <f t="shared" si="13"/>
        <v>76467.471410222075</v>
      </c>
      <c r="X21" s="20">
        <f t="shared" si="14"/>
        <v>0.76467471410222076</v>
      </c>
      <c r="Y21" s="23">
        <v>0.84080999999999995</v>
      </c>
      <c r="Z21" s="20">
        <f t="shared" si="15"/>
        <v>64294.614636428822</v>
      </c>
      <c r="AA21" s="20">
        <f t="shared" si="16"/>
        <v>0.64294614636428826</v>
      </c>
      <c r="AB21" s="20">
        <f t="shared" si="17"/>
        <v>-0.1217285677379325</v>
      </c>
    </row>
    <row r="22" spans="1:28" x14ac:dyDescent="0.2">
      <c r="A22" s="7">
        <v>18</v>
      </c>
      <c r="B22" s="2" t="s">
        <v>27</v>
      </c>
      <c r="C22" s="27">
        <v>6.0156119784432471E-2</v>
      </c>
      <c r="D22" s="9">
        <f t="shared" si="11"/>
        <v>64625.038069281763</v>
      </c>
      <c r="E22" s="8">
        <f t="shared" si="0"/>
        <v>0.26283401949741719</v>
      </c>
      <c r="F22" s="9">
        <f t="shared" si="1"/>
        <v>16985.658515922933</v>
      </c>
      <c r="G22" s="9">
        <f t="shared" si="2"/>
        <v>282359.60990819376</v>
      </c>
      <c r="H22" s="29">
        <v>0.79066000000000003</v>
      </c>
      <c r="I22" s="9">
        <f t="shared" si="3"/>
        <v>223250.44917001249</v>
      </c>
      <c r="J22" s="9">
        <f t="shared" si="4"/>
        <v>590796.74099570117</v>
      </c>
      <c r="K22" s="9">
        <f t="shared" si="12"/>
        <v>446438.28695191117</v>
      </c>
      <c r="L22" s="10">
        <f t="shared" si="5"/>
        <v>9.1419171059107622</v>
      </c>
      <c r="M22" s="10">
        <f t="shared" si="6"/>
        <v>6.9081318988671789</v>
      </c>
      <c r="N22" s="8">
        <f t="shared" si="7"/>
        <v>368.93932615600824</v>
      </c>
      <c r="O22" s="11">
        <f t="shared" si="8"/>
        <v>1.7045793666478362E-2</v>
      </c>
      <c r="P22" s="10"/>
      <c r="Q22" s="12">
        <v>5</v>
      </c>
      <c r="R22" s="10">
        <v>0.52</v>
      </c>
      <c r="S22" s="31">
        <v>13803</v>
      </c>
      <c r="T22" s="10">
        <f t="shared" si="9"/>
        <v>1213489.6545878707</v>
      </c>
      <c r="U22" s="10">
        <f>T22</f>
        <v>1213489.6545878707</v>
      </c>
      <c r="W22" s="26">
        <f t="shared" si="13"/>
        <v>64625.038069281763</v>
      </c>
      <c r="X22" s="20">
        <f t="shared" si="14"/>
        <v>0.64625038069281759</v>
      </c>
      <c r="Y22" s="23">
        <v>0.79066000000000003</v>
      </c>
      <c r="Z22" s="20">
        <f t="shared" si="15"/>
        <v>51096.432599858323</v>
      </c>
      <c r="AA22" s="20">
        <f t="shared" si="16"/>
        <v>0.51096432599858321</v>
      </c>
      <c r="AB22" s="20">
        <f t="shared" si="17"/>
        <v>-0.13528605469423438</v>
      </c>
    </row>
    <row r="23" spans="1:28" x14ac:dyDescent="0.2">
      <c r="A23" s="7">
        <v>19</v>
      </c>
      <c r="B23" s="2" t="s">
        <v>28</v>
      </c>
      <c r="C23" s="27">
        <v>0.10403891750470116</v>
      </c>
      <c r="D23" s="9">
        <f t="shared" si="11"/>
        <v>47639.379553358827</v>
      </c>
      <c r="E23" s="8">
        <f t="shared" si="0"/>
        <v>0.42152161851051317</v>
      </c>
      <c r="F23" s="9">
        <f t="shared" si="1"/>
        <v>20081.028374168462</v>
      </c>
      <c r="G23" s="9">
        <f t="shared" si="2"/>
        <v>193014.58392491509</v>
      </c>
      <c r="H23" s="29">
        <v>0.73860000000000003</v>
      </c>
      <c r="I23" s="9">
        <f t="shared" si="3"/>
        <v>142560.5716869423</v>
      </c>
      <c r="J23" s="9">
        <f t="shared" si="4"/>
        <v>308437.13108750747</v>
      </c>
      <c r="K23" s="9">
        <f t="shared" si="12"/>
        <v>223187.83778189868</v>
      </c>
      <c r="L23" s="10">
        <f t="shared" si="5"/>
        <v>6.4744153676905105</v>
      </c>
      <c r="M23" s="10">
        <f t="shared" si="6"/>
        <v>4.684944259862065</v>
      </c>
      <c r="N23" s="8">
        <f t="shared" si="7"/>
        <v>407.47002388930639</v>
      </c>
      <c r="O23" s="11">
        <f t="shared" si="8"/>
        <v>1.2996272501850132E-2</v>
      </c>
      <c r="P23" s="10"/>
      <c r="Q23" s="12">
        <v>5</v>
      </c>
      <c r="R23" s="7">
        <v>0.55000000000000004</v>
      </c>
      <c r="S23" s="31">
        <v>25225</v>
      </c>
      <c r="T23" s="10">
        <f t="shared" si="9"/>
        <v>383327.3538684193</v>
      </c>
      <c r="U23" s="10">
        <f>T23</f>
        <v>383327.3538684193</v>
      </c>
      <c r="W23" s="26">
        <f t="shared" si="13"/>
        <v>47639.379553358827</v>
      </c>
      <c r="X23" s="20">
        <f t="shared" si="14"/>
        <v>0.47639379553358829</v>
      </c>
      <c r="Y23" s="23">
        <v>0.73860000000000003</v>
      </c>
      <c r="Z23" s="20">
        <f t="shared" si="15"/>
        <v>35186.44573811083</v>
      </c>
      <c r="AA23" s="20">
        <f t="shared" si="16"/>
        <v>0.35186445738110828</v>
      </c>
      <c r="AB23" s="20">
        <f t="shared" si="17"/>
        <v>-0.12452933815248002</v>
      </c>
    </row>
    <row r="24" spans="1:28" x14ac:dyDescent="0.2">
      <c r="A24" s="7">
        <v>20</v>
      </c>
      <c r="B24" s="2" t="s">
        <v>29</v>
      </c>
      <c r="C24" s="27">
        <v>0.20465792449228329</v>
      </c>
      <c r="D24" s="9">
        <f t="shared" si="11"/>
        <v>27558.351179190366</v>
      </c>
      <c r="E24" s="8">
        <v>1</v>
      </c>
      <c r="F24" s="9">
        <f t="shared" si="1"/>
        <v>27558.351179190366</v>
      </c>
      <c r="G24" s="9">
        <f>J24</f>
        <v>115422.54716259241</v>
      </c>
      <c r="H24" s="29">
        <v>0.69854000000000005</v>
      </c>
      <c r="I24" s="9">
        <f t="shared" si="3"/>
        <v>80627.266094957304</v>
      </c>
      <c r="J24" s="9">
        <f>-(C25*90^3)/3-C26*(90^2)/2-(C26^2)*90/(4*C25)-(C26^3)/(24*(C25^2))</f>
        <v>115422.54716259241</v>
      </c>
      <c r="K24" s="9">
        <f t="shared" si="12"/>
        <v>80627.266094956372</v>
      </c>
      <c r="L24" s="10">
        <f t="shared" si="5"/>
        <v>4.1882965498222307</v>
      </c>
      <c r="M24" s="10">
        <f t="shared" si="6"/>
        <v>2.9256926719127874</v>
      </c>
      <c r="N24" s="8"/>
      <c r="O24" s="10"/>
      <c r="P24" s="10"/>
      <c r="Q24" s="12"/>
      <c r="R24" s="7"/>
      <c r="S24" s="9"/>
      <c r="T24" s="10"/>
      <c r="U24" s="10"/>
      <c r="W24" s="26">
        <f t="shared" si="13"/>
        <v>27558.351179190366</v>
      </c>
      <c r="X24" s="20">
        <f t="shared" si="14"/>
        <v>0.27558351179190366</v>
      </c>
      <c r="Y24" s="23">
        <v>0.69854000000000005</v>
      </c>
      <c r="Z24" s="20">
        <f t="shared" si="15"/>
        <v>19250.610632711639</v>
      </c>
      <c r="AA24" s="20">
        <f t="shared" si="16"/>
        <v>0.1925061063271164</v>
      </c>
      <c r="AB24" s="20">
        <f t="shared" si="17"/>
        <v>-8.3077405464787257E-2</v>
      </c>
    </row>
    <row r="25" spans="1:28" x14ac:dyDescent="0.2">
      <c r="B25" s="1" t="s">
        <v>30</v>
      </c>
      <c r="C25" s="1">
        <f>((D23^0.5-(D24*0.97)^0.5)^2)/25</f>
        <v>119.9745941980897</v>
      </c>
      <c r="E25" s="13"/>
    </row>
    <row r="26" spans="1:28" x14ac:dyDescent="0.2">
      <c r="B26" s="1" t="s">
        <v>31</v>
      </c>
      <c r="C26" s="1">
        <f>(D24-D23)/5-C25*(90+85)</f>
        <v>-25011.759659499388</v>
      </c>
      <c r="E26" s="13"/>
    </row>
    <row r="28" spans="1:28" x14ac:dyDescent="0.2">
      <c r="C28" s="1" t="s">
        <v>32</v>
      </c>
      <c r="L28" s="1" t="s">
        <v>1</v>
      </c>
    </row>
    <row r="29" spans="1:28" x14ac:dyDescent="0.2">
      <c r="A29" s="2"/>
      <c r="B29" s="2" t="s">
        <v>2</v>
      </c>
      <c r="C29" s="2"/>
      <c r="H29" s="1" t="s">
        <v>61</v>
      </c>
      <c r="L29" s="1" t="s">
        <v>33</v>
      </c>
      <c r="M29" s="1" t="s">
        <v>62</v>
      </c>
    </row>
    <row r="30" spans="1:28" ht="18.75" x14ac:dyDescent="0.35">
      <c r="A30" s="3" t="s">
        <v>4</v>
      </c>
      <c r="B30" s="4" t="s">
        <v>5</v>
      </c>
      <c r="C30" s="5" t="s">
        <v>34</v>
      </c>
      <c r="D30" s="5" t="s">
        <v>35</v>
      </c>
      <c r="E30" s="5" t="s">
        <v>36</v>
      </c>
      <c r="F30" s="5" t="s">
        <v>37</v>
      </c>
      <c r="G30" s="5" t="s">
        <v>38</v>
      </c>
      <c r="H30" s="5" t="s">
        <v>6</v>
      </c>
      <c r="I30" s="5" t="s">
        <v>7</v>
      </c>
      <c r="J30" s="5" t="s">
        <v>39</v>
      </c>
      <c r="K30" s="5" t="s">
        <v>8</v>
      </c>
      <c r="L30" s="5" t="s">
        <v>40</v>
      </c>
      <c r="M30" s="5" t="s">
        <v>9</v>
      </c>
      <c r="N30" s="5" t="s">
        <v>41</v>
      </c>
      <c r="O30" s="3" t="s">
        <v>42</v>
      </c>
      <c r="P30" s="3"/>
      <c r="Q30" s="5" t="s">
        <v>43</v>
      </c>
      <c r="R30" s="5" t="s">
        <v>44</v>
      </c>
      <c r="S30" s="5" t="s">
        <v>45</v>
      </c>
      <c r="T30" s="3" t="s">
        <v>46</v>
      </c>
      <c r="U30" s="3" t="s">
        <v>47</v>
      </c>
      <c r="V30" s="6"/>
      <c r="W30" s="22" t="s">
        <v>35</v>
      </c>
      <c r="X30" s="24"/>
      <c r="Y30" s="22" t="s">
        <v>6</v>
      </c>
    </row>
    <row r="31" spans="1:28" x14ac:dyDescent="0.2">
      <c r="A31" s="7">
        <v>1</v>
      </c>
      <c r="B31" s="2" t="s">
        <v>10</v>
      </c>
      <c r="C31" s="27">
        <v>5.9779780328138264E-3</v>
      </c>
      <c r="D31" s="2">
        <v>100000</v>
      </c>
      <c r="E31" s="8">
        <f t="shared" ref="E31:E49" si="18">nx * MMx / (1+(1-ax)* nx *MMx)</f>
        <v>5.9463411168645388E-3</v>
      </c>
      <c r="F31" s="9">
        <f t="shared" ref="F31:F50" si="19">lx * qx</f>
        <v>594.63411168645393</v>
      </c>
      <c r="G31" s="9">
        <f t="shared" ref="G31:G49" si="20">nx*(lx-dx)+ax*nx*dx</f>
        <v>99470.775640599066</v>
      </c>
      <c r="H31" s="29">
        <v>0.97636999999999996</v>
      </c>
      <c r="I31" s="9">
        <f t="shared" ref="I31:I50" si="21">H31*G31</f>
        <v>97120.281212211703</v>
      </c>
      <c r="J31" s="9">
        <f t="shared" ref="J31:J49" si="22">J32+G31</f>
        <v>7616344.8592949947</v>
      </c>
      <c r="K31" s="9">
        <f>SUM(I31:I50)</f>
        <v>7051951.1327370703</v>
      </c>
      <c r="L31" s="10">
        <f t="shared" ref="L31:L50" si="23">TTx/lx</f>
        <v>76.163448592949948</v>
      </c>
      <c r="M31" s="10">
        <f t="shared" ref="M31:M50" si="24">K31/D31</f>
        <v>70.519511327370708</v>
      </c>
      <c r="N31" s="8">
        <f t="shared" ref="N31:N48" si="25">(((qx^2)*(1-qx))/DDx)*10^8</f>
        <v>2.1885875569755822</v>
      </c>
      <c r="O31" s="11">
        <f t="shared" ref="O31:O48" si="26">(U31/D31^2)^0.5</f>
        <v>3.4131111031603059E-2</v>
      </c>
      <c r="P31" s="10"/>
      <c r="Q31" s="12">
        <v>1</v>
      </c>
      <c r="R31" s="10">
        <v>0.11</v>
      </c>
      <c r="S31" s="31">
        <v>1606</v>
      </c>
      <c r="T31" s="10">
        <f t="shared" ref="T31:T48" si="27">(lx^2)*((((1-ax)*nx)+L32)^2)*(((qx^2)*(1-qx))/DDx)</f>
        <v>1281097.2314030016</v>
      </c>
      <c r="U31" s="10">
        <f t="shared" ref="U31:U47" si="28">U32+T31</f>
        <v>11649327.40251616</v>
      </c>
      <c r="W31" s="25">
        <v>100000</v>
      </c>
      <c r="Y31" s="23">
        <v>0.97636999999999996</v>
      </c>
    </row>
    <row r="32" spans="1:28" x14ac:dyDescent="0.2">
      <c r="A32" s="7">
        <v>2</v>
      </c>
      <c r="B32" s="2" t="s">
        <v>11</v>
      </c>
      <c r="C32" s="27">
        <v>3.0015235994793011E-4</v>
      </c>
      <c r="D32" s="9">
        <f t="shared" ref="D32:D50" si="29">$D31-$F31</f>
        <v>99405.36588831355</v>
      </c>
      <c r="E32" s="8">
        <f t="shared" si="18"/>
        <v>1.1998027628588534E-3</v>
      </c>
      <c r="F32" s="9">
        <f t="shared" si="19"/>
        <v>119.26683263579382</v>
      </c>
      <c r="G32" s="9">
        <f t="shared" si="20"/>
        <v>397354.30584814999</v>
      </c>
      <c r="H32" s="29">
        <v>0.97636999999999996</v>
      </c>
      <c r="I32" s="9">
        <f t="shared" si="21"/>
        <v>387964.82360095822</v>
      </c>
      <c r="J32" s="9">
        <f t="shared" si="22"/>
        <v>7516874.0836543953</v>
      </c>
      <c r="K32" s="9">
        <f t="shared" ref="K32:K50" si="30">K31-I31</f>
        <v>6954830.8515248587</v>
      </c>
      <c r="L32" s="10">
        <f t="shared" si="23"/>
        <v>75.618393599596473</v>
      </c>
      <c r="M32" s="10">
        <f t="shared" si="24"/>
        <v>69.964340348980031</v>
      </c>
      <c r="N32" s="8">
        <f t="shared" si="25"/>
        <v>0.4356968247539838</v>
      </c>
      <c r="O32" s="11">
        <f t="shared" si="26"/>
        <v>3.239235226561752E-2</v>
      </c>
      <c r="P32" s="10"/>
      <c r="Q32" s="12">
        <v>4</v>
      </c>
      <c r="R32" s="10">
        <v>0.44</v>
      </c>
      <c r="S32" s="31">
        <f>112+91+70+57</f>
        <v>330</v>
      </c>
      <c r="T32" s="10">
        <f t="shared" si="27"/>
        <v>235421.71963190785</v>
      </c>
      <c r="U32" s="10">
        <f t="shared" si="28"/>
        <v>10368230.17111316</v>
      </c>
      <c r="W32" s="26">
        <f t="shared" ref="W32:W50" si="31">$D31-$F31</f>
        <v>99405.36588831355</v>
      </c>
      <c r="Y32" s="23">
        <v>0.97636999999999996</v>
      </c>
    </row>
    <row r="33" spans="1:25" x14ac:dyDescent="0.2">
      <c r="A33" s="7">
        <v>3</v>
      </c>
      <c r="B33" s="2" t="s">
        <v>12</v>
      </c>
      <c r="C33" s="27">
        <v>1.1670950243694515E-4</v>
      </c>
      <c r="D33" s="9">
        <f t="shared" si="29"/>
        <v>99286.099055677754</v>
      </c>
      <c r="E33" s="8">
        <f t="shared" si="18"/>
        <v>5.8336028204201463E-4</v>
      </c>
      <c r="F33" s="9">
        <f t="shared" si="19"/>
        <v>57.919566747971579</v>
      </c>
      <c r="G33" s="9">
        <f t="shared" si="20"/>
        <v>496271.21646983188</v>
      </c>
      <c r="H33" s="29">
        <v>0.96994999999999998</v>
      </c>
      <c r="I33" s="9">
        <f t="shared" si="21"/>
        <v>481358.26641491341</v>
      </c>
      <c r="J33" s="9">
        <f t="shared" si="22"/>
        <v>7119519.7778062457</v>
      </c>
      <c r="K33" s="9">
        <f t="shared" si="30"/>
        <v>6566866.0279239006</v>
      </c>
      <c r="L33" s="10">
        <f t="shared" si="23"/>
        <v>71.707115553142586</v>
      </c>
      <c r="M33" s="10">
        <f t="shared" si="24"/>
        <v>66.140840363174377</v>
      </c>
      <c r="N33" s="8">
        <f t="shared" si="25"/>
        <v>0.16195747418207496</v>
      </c>
      <c r="O33" s="11">
        <f t="shared" si="26"/>
        <v>3.2060956054467502E-2</v>
      </c>
      <c r="P33" s="10"/>
      <c r="Q33" s="12">
        <v>5</v>
      </c>
      <c r="R33" s="10">
        <v>0.45</v>
      </c>
      <c r="S33" s="31">
        <v>210</v>
      </c>
      <c r="T33" s="10">
        <f t="shared" si="27"/>
        <v>77111.335721712574</v>
      </c>
      <c r="U33" s="10">
        <f t="shared" si="28"/>
        <v>10132808.451481251</v>
      </c>
      <c r="W33" s="26">
        <f t="shared" si="31"/>
        <v>99286.099055677754</v>
      </c>
      <c r="Y33" s="23">
        <v>0.96994999999999998</v>
      </c>
    </row>
    <row r="34" spans="1:25" x14ac:dyDescent="0.2">
      <c r="A34" s="7">
        <v>4</v>
      </c>
      <c r="B34" s="2" t="s">
        <v>13</v>
      </c>
      <c r="C34" s="27">
        <v>1.778786478106644E-4</v>
      </c>
      <c r="D34" s="9">
        <f t="shared" si="29"/>
        <v>99228.179488929789</v>
      </c>
      <c r="E34" s="8">
        <f t="shared" si="18"/>
        <v>8.8910065781118083E-4</v>
      </c>
      <c r="F34" s="9">
        <f t="shared" si="19"/>
        <v>88.2238396570134</v>
      </c>
      <c r="G34" s="9">
        <f t="shared" si="20"/>
        <v>495977.68334128347</v>
      </c>
      <c r="H34" s="29">
        <v>0.96769000000000005</v>
      </c>
      <c r="I34" s="9">
        <f t="shared" si="21"/>
        <v>479952.64439252665</v>
      </c>
      <c r="J34" s="9">
        <f t="shared" si="22"/>
        <v>6623248.561336414</v>
      </c>
      <c r="K34" s="9">
        <f t="shared" si="30"/>
        <v>6085507.7615089873</v>
      </c>
      <c r="L34" s="10">
        <f t="shared" si="23"/>
        <v>66.747657726355087</v>
      </c>
      <c r="M34" s="10">
        <f t="shared" si="24"/>
        <v>61.328422962631358</v>
      </c>
      <c r="N34" s="8">
        <f t="shared" si="25"/>
        <v>0.32236618190543076</v>
      </c>
      <c r="O34" s="11">
        <f t="shared" si="26"/>
        <v>3.1957372748125185E-2</v>
      </c>
      <c r="P34" s="10"/>
      <c r="Q34" s="12">
        <v>5</v>
      </c>
      <c r="R34" s="10">
        <v>0.63</v>
      </c>
      <c r="S34" s="31">
        <v>245</v>
      </c>
      <c r="T34" s="10">
        <f t="shared" si="27"/>
        <v>128609.89133005191</v>
      </c>
      <c r="U34" s="10">
        <f t="shared" si="28"/>
        <v>10055697.115759538</v>
      </c>
      <c r="W34" s="26">
        <f t="shared" si="31"/>
        <v>99228.179488929789</v>
      </c>
      <c r="Y34" s="23">
        <v>0.96769000000000005</v>
      </c>
    </row>
    <row r="35" spans="1:25" x14ac:dyDescent="0.2">
      <c r="A35" s="7">
        <v>5</v>
      </c>
      <c r="B35" s="2" t="s">
        <v>14</v>
      </c>
      <c r="C35" s="27">
        <v>5.7188776535190521E-4</v>
      </c>
      <c r="D35" s="9">
        <f t="shared" si="29"/>
        <v>99139.955649272772</v>
      </c>
      <c r="E35" s="8">
        <f t="shared" si="18"/>
        <v>2.8557641794209089E-3</v>
      </c>
      <c r="F35" s="9">
        <f t="shared" si="19"/>
        <v>283.12033409257077</v>
      </c>
      <c r="G35" s="9">
        <f t="shared" si="20"/>
        <v>495062.75749465555</v>
      </c>
      <c r="H35" s="29">
        <v>0.95984999999999998</v>
      </c>
      <c r="I35" s="9">
        <f t="shared" si="21"/>
        <v>475185.98778124515</v>
      </c>
      <c r="J35" s="9">
        <f t="shared" si="22"/>
        <v>6127270.8779951306</v>
      </c>
      <c r="K35" s="9">
        <f t="shared" si="30"/>
        <v>5605555.1171164606</v>
      </c>
      <c r="L35" s="10">
        <f t="shared" si="23"/>
        <v>61.804252764360363</v>
      </c>
      <c r="M35" s="10">
        <f t="shared" si="24"/>
        <v>56.541836037805204</v>
      </c>
      <c r="N35" s="8">
        <f t="shared" si="25"/>
        <v>0.78723128562920941</v>
      </c>
      <c r="O35" s="11">
        <f t="shared" si="26"/>
        <v>3.1780607789183443E-2</v>
      </c>
      <c r="P35" s="10"/>
      <c r="Q35" s="12">
        <v>5</v>
      </c>
      <c r="R35" s="10">
        <v>0.55000000000000004</v>
      </c>
      <c r="S35" s="31">
        <v>1033</v>
      </c>
      <c r="T35" s="10">
        <f t="shared" si="27"/>
        <v>271385.21068752516</v>
      </c>
      <c r="U35" s="10">
        <f t="shared" si="28"/>
        <v>9927087.2244294863</v>
      </c>
      <c r="W35" s="26">
        <f t="shared" si="31"/>
        <v>99139.955649272772</v>
      </c>
      <c r="Y35" s="23">
        <v>0.95984999999999998</v>
      </c>
    </row>
    <row r="36" spans="1:25" x14ac:dyDescent="0.2">
      <c r="A36" s="7">
        <v>6</v>
      </c>
      <c r="B36" s="2" t="s">
        <v>15</v>
      </c>
      <c r="C36" s="28">
        <v>7.1341615069443537E-4</v>
      </c>
      <c r="D36" s="9">
        <f t="shared" si="29"/>
        <v>98856.8353151802</v>
      </c>
      <c r="E36" s="8">
        <f t="shared" si="18"/>
        <v>3.5607300476615152E-3</v>
      </c>
      <c r="F36" s="9">
        <f t="shared" si="19"/>
        <v>352.00250392348818</v>
      </c>
      <c r="G36" s="9">
        <f t="shared" si="20"/>
        <v>493404.17031609226</v>
      </c>
      <c r="H36" s="29">
        <v>0.95708000000000004</v>
      </c>
      <c r="I36" s="9">
        <f t="shared" si="21"/>
        <v>472227.26332612563</v>
      </c>
      <c r="J36" s="9">
        <f t="shared" si="22"/>
        <v>5632208.1205004752</v>
      </c>
      <c r="K36" s="9">
        <f t="shared" si="30"/>
        <v>5130369.1293352153</v>
      </c>
      <c r="L36" s="10">
        <f t="shared" si="23"/>
        <v>56.973380773758272</v>
      </c>
      <c r="M36" s="10">
        <f t="shared" si="24"/>
        <v>51.896959001148694</v>
      </c>
      <c r="N36" s="8">
        <f t="shared" si="25"/>
        <v>0.9607340451430374</v>
      </c>
      <c r="O36" s="11">
        <f t="shared" si="26"/>
        <v>3.1432955946301334E-2</v>
      </c>
      <c r="P36" s="10"/>
      <c r="Q36" s="12">
        <v>5</v>
      </c>
      <c r="R36" s="10">
        <v>0.5</v>
      </c>
      <c r="S36" s="31">
        <v>1315</v>
      </c>
      <c r="T36" s="10">
        <f t="shared" si="27"/>
        <v>280597.35777577577</v>
      </c>
      <c r="U36" s="10">
        <f t="shared" si="28"/>
        <v>9655702.0137419607</v>
      </c>
      <c r="W36" s="26">
        <f t="shared" si="31"/>
        <v>98856.8353151802</v>
      </c>
      <c r="Y36" s="23">
        <v>0.95708000000000004</v>
      </c>
    </row>
    <row r="37" spans="1:25" x14ac:dyDescent="0.2">
      <c r="A37" s="7">
        <v>7</v>
      </c>
      <c r="B37" s="2" t="s">
        <v>16</v>
      </c>
      <c r="C37" s="27">
        <v>7.3004570975301289E-4</v>
      </c>
      <c r="D37" s="9">
        <f t="shared" si="29"/>
        <v>98504.832811256711</v>
      </c>
      <c r="E37" s="8">
        <f t="shared" si="18"/>
        <v>3.6435786014497235E-3</v>
      </c>
      <c r="F37" s="9">
        <f t="shared" si="19"/>
        <v>358.91010097047757</v>
      </c>
      <c r="G37" s="9">
        <f t="shared" si="20"/>
        <v>491626.88880385738</v>
      </c>
      <c r="H37" s="29">
        <v>0.95528000000000002</v>
      </c>
      <c r="I37" s="9">
        <f t="shared" si="21"/>
        <v>469641.33433654887</v>
      </c>
      <c r="J37" s="9">
        <f t="shared" si="22"/>
        <v>5138803.9501843825</v>
      </c>
      <c r="K37" s="9">
        <f t="shared" si="30"/>
        <v>4658141.8660090901</v>
      </c>
      <c r="L37" s="10">
        <f t="shared" si="23"/>
        <v>52.168038902525218</v>
      </c>
      <c r="M37" s="10">
        <f t="shared" si="24"/>
        <v>47.288460201079367</v>
      </c>
      <c r="N37" s="8">
        <f t="shared" si="25"/>
        <v>0.86622751119433072</v>
      </c>
      <c r="O37" s="11">
        <f t="shared" si="26"/>
        <v>3.1083543632278426E-2</v>
      </c>
      <c r="P37" s="10"/>
      <c r="Q37" s="12">
        <v>5</v>
      </c>
      <c r="R37" s="10">
        <v>0.5</v>
      </c>
      <c r="S37" s="31">
        <v>1527</v>
      </c>
      <c r="T37" s="10">
        <f t="shared" si="27"/>
        <v>208867.86434760175</v>
      </c>
      <c r="U37" s="10">
        <f t="shared" si="28"/>
        <v>9375104.655966185</v>
      </c>
      <c r="W37" s="26">
        <f t="shared" si="31"/>
        <v>98504.832811256711</v>
      </c>
      <c r="Y37" s="23">
        <v>0.95528000000000002</v>
      </c>
    </row>
    <row r="38" spans="1:25" x14ac:dyDescent="0.2">
      <c r="A38" s="7">
        <v>8</v>
      </c>
      <c r="B38" s="2" t="s">
        <v>17</v>
      </c>
      <c r="C38" s="27">
        <v>9.831422318108934E-4</v>
      </c>
      <c r="D38" s="9">
        <f t="shared" si="29"/>
        <v>98145.922710286235</v>
      </c>
      <c r="E38" s="8">
        <f t="shared" si="18"/>
        <v>4.9038991446977171E-3</v>
      </c>
      <c r="F38" s="9">
        <f t="shared" si="19"/>
        <v>481.29770643454094</v>
      </c>
      <c r="G38" s="9">
        <f t="shared" si="20"/>
        <v>489550.43417066656</v>
      </c>
      <c r="H38" s="29">
        <v>0.94635000000000002</v>
      </c>
      <c r="I38" s="9">
        <f t="shared" si="21"/>
        <v>463286.05337741028</v>
      </c>
      <c r="J38" s="9">
        <f t="shared" si="22"/>
        <v>4647177.0613805251</v>
      </c>
      <c r="K38" s="9">
        <f t="shared" si="30"/>
        <v>4188500.5316725411</v>
      </c>
      <c r="L38" s="10">
        <f t="shared" si="23"/>
        <v>47.349670093768196</v>
      </c>
      <c r="M38" s="10">
        <f t="shared" si="24"/>
        <v>42.676256088971108</v>
      </c>
      <c r="N38" s="8">
        <f t="shared" si="25"/>
        <v>1.4771788112608768</v>
      </c>
      <c r="O38" s="11">
        <f t="shared" si="26"/>
        <v>3.084773445632041E-2</v>
      </c>
      <c r="P38" s="10"/>
      <c r="Q38" s="12">
        <v>5</v>
      </c>
      <c r="R38" s="10">
        <v>0.51</v>
      </c>
      <c r="S38" s="31">
        <v>1620</v>
      </c>
      <c r="T38" s="10">
        <f t="shared" si="27"/>
        <v>288401.2755411698</v>
      </c>
      <c r="U38" s="10">
        <f t="shared" si="28"/>
        <v>9166236.7916185837</v>
      </c>
      <c r="W38" s="26">
        <f t="shared" si="31"/>
        <v>98145.922710286235</v>
      </c>
      <c r="Y38" s="23">
        <v>0.94635000000000002</v>
      </c>
    </row>
    <row r="39" spans="1:25" x14ac:dyDescent="0.2">
      <c r="A39" s="7">
        <v>9</v>
      </c>
      <c r="B39" s="2" t="s">
        <v>18</v>
      </c>
      <c r="C39" s="27">
        <v>1.3497647973487673E-3</v>
      </c>
      <c r="D39" s="9">
        <f t="shared" si="29"/>
        <v>97664.625003851688</v>
      </c>
      <c r="E39" s="8">
        <f t="shared" si="18"/>
        <v>6.7270321997346359E-3</v>
      </c>
      <c r="F39" s="9">
        <f t="shared" si="19"/>
        <v>656.99307717591876</v>
      </c>
      <c r="G39" s="9">
        <f t="shared" si="20"/>
        <v>486746.34163403622</v>
      </c>
      <c r="H39" s="29">
        <v>0.94447999999999999</v>
      </c>
      <c r="I39" s="9">
        <f t="shared" si="21"/>
        <v>459722.18474651454</v>
      </c>
      <c r="J39" s="9">
        <f t="shared" si="22"/>
        <v>4157626.6272098585</v>
      </c>
      <c r="K39" s="9">
        <f t="shared" si="30"/>
        <v>3725214.4782951307</v>
      </c>
      <c r="L39" s="10">
        <f t="shared" si="23"/>
        <v>42.570445819516436</v>
      </c>
      <c r="M39" s="10">
        <f t="shared" si="24"/>
        <v>38.142925118979527</v>
      </c>
      <c r="N39" s="8">
        <f t="shared" si="25"/>
        <v>2.5139006757440949</v>
      </c>
      <c r="O39" s="11">
        <f t="shared" si="26"/>
        <v>3.0508177206193001E-2</v>
      </c>
      <c r="P39" s="10"/>
      <c r="Q39" s="12">
        <v>5</v>
      </c>
      <c r="R39" s="10">
        <v>0.52</v>
      </c>
      <c r="S39" s="31">
        <v>1788</v>
      </c>
      <c r="T39" s="10">
        <f t="shared" si="27"/>
        <v>388296.46844930638</v>
      </c>
      <c r="U39" s="10">
        <f t="shared" si="28"/>
        <v>8877835.5160774142</v>
      </c>
      <c r="W39" s="26">
        <f t="shared" si="31"/>
        <v>97664.625003851688</v>
      </c>
      <c r="Y39" s="23">
        <v>0.94447999999999999</v>
      </c>
    </row>
    <row r="40" spans="1:25" x14ac:dyDescent="0.2">
      <c r="A40" s="7">
        <v>10</v>
      </c>
      <c r="B40" s="2" t="s">
        <v>19</v>
      </c>
      <c r="C40" s="27">
        <v>1.9288382293242375E-3</v>
      </c>
      <c r="D40" s="9">
        <f t="shared" si="29"/>
        <v>97007.631926675764</v>
      </c>
      <c r="E40" s="8">
        <f t="shared" si="18"/>
        <v>9.6006735033320433E-3</v>
      </c>
      <c r="F40" s="9">
        <f t="shared" si="19"/>
        <v>931.33860145942356</v>
      </c>
      <c r="G40" s="9">
        <f t="shared" si="20"/>
        <v>482849.51391994912</v>
      </c>
      <c r="H40" s="29">
        <v>0.92784</v>
      </c>
      <c r="I40" s="9">
        <f t="shared" si="21"/>
        <v>448007.09299548558</v>
      </c>
      <c r="J40" s="9">
        <f t="shared" si="22"/>
        <v>3670880.2855758225</v>
      </c>
      <c r="K40" s="9">
        <f t="shared" si="30"/>
        <v>3265492.2935486161</v>
      </c>
      <c r="L40" s="10">
        <f t="shared" si="23"/>
        <v>37.841149326792099</v>
      </c>
      <c r="M40" s="10">
        <f t="shared" si="24"/>
        <v>33.662220473713582</v>
      </c>
      <c r="N40" s="8">
        <f t="shared" si="25"/>
        <v>4.3367225412976982</v>
      </c>
      <c r="O40" s="11">
        <f t="shared" si="26"/>
        <v>3.0035588939776522E-2</v>
      </c>
      <c r="P40" s="10"/>
      <c r="Q40" s="12">
        <v>5</v>
      </c>
      <c r="R40" s="10">
        <v>0.53</v>
      </c>
      <c r="S40" s="31">
        <v>2105</v>
      </c>
      <c r="T40" s="10">
        <f t="shared" si="27"/>
        <v>515251.98391218111</v>
      </c>
      <c r="U40" s="10">
        <f t="shared" si="28"/>
        <v>8489539.0476281084</v>
      </c>
      <c r="W40" s="26">
        <f t="shared" si="31"/>
        <v>97007.631926675764</v>
      </c>
      <c r="Y40" s="23">
        <v>0.92784</v>
      </c>
    </row>
    <row r="41" spans="1:25" x14ac:dyDescent="0.2">
      <c r="A41" s="7">
        <v>11</v>
      </c>
      <c r="B41" s="2" t="s">
        <v>20</v>
      </c>
      <c r="C41" s="27">
        <v>2.716322823084389E-3</v>
      </c>
      <c r="D41" s="9">
        <f t="shared" si="29"/>
        <v>96076.293325216335</v>
      </c>
      <c r="E41" s="8">
        <f t="shared" si="18"/>
        <v>1.3497289227431982E-2</v>
      </c>
      <c r="F41" s="9">
        <f t="shared" si="19"/>
        <v>1296.7695189100377</v>
      </c>
      <c r="G41" s="9">
        <f t="shared" si="20"/>
        <v>477398.89673258859</v>
      </c>
      <c r="H41" s="29">
        <v>0.92801</v>
      </c>
      <c r="I41" s="9">
        <f t="shared" si="21"/>
        <v>443030.95015680953</v>
      </c>
      <c r="J41" s="9">
        <f t="shared" si="22"/>
        <v>3188030.7716558734</v>
      </c>
      <c r="K41" s="9">
        <f t="shared" si="30"/>
        <v>2817485.2005531304</v>
      </c>
      <c r="L41" s="10">
        <f t="shared" si="23"/>
        <v>33.182283176396624</v>
      </c>
      <c r="M41" s="10">
        <f t="shared" si="24"/>
        <v>29.325498549532913</v>
      </c>
      <c r="N41" s="8">
        <f t="shared" si="25"/>
        <v>6.7920605935853082</v>
      </c>
      <c r="O41" s="11">
        <f t="shared" si="26"/>
        <v>2.9392037523792939E-2</v>
      </c>
      <c r="P41" s="10"/>
      <c r="Q41" s="12">
        <v>5</v>
      </c>
      <c r="R41" s="10">
        <v>0.54</v>
      </c>
      <c r="S41" s="31">
        <v>2646</v>
      </c>
      <c r="T41" s="10">
        <f t="shared" si="27"/>
        <v>598594.12651698384</v>
      </c>
      <c r="U41" s="10">
        <f t="shared" si="28"/>
        <v>7974287.0637159282</v>
      </c>
      <c r="W41" s="26">
        <f t="shared" si="31"/>
        <v>96076.293325216335</v>
      </c>
      <c r="Y41" s="23">
        <v>0.92801</v>
      </c>
    </row>
    <row r="42" spans="1:25" x14ac:dyDescent="0.2">
      <c r="A42" s="7">
        <v>12</v>
      </c>
      <c r="B42" s="2" t="s">
        <v>21</v>
      </c>
      <c r="C42" s="27">
        <v>4.5604347499812389E-3</v>
      </c>
      <c r="D42" s="9">
        <f t="shared" si="29"/>
        <v>94779.523806306301</v>
      </c>
      <c r="E42" s="8">
        <f t="shared" si="18"/>
        <v>2.2565484385876123E-2</v>
      </c>
      <c r="F42" s="9">
        <f t="shared" si="19"/>
        <v>2138.7458645519791</v>
      </c>
      <c r="G42" s="9">
        <f t="shared" si="20"/>
        <v>468978.50354306196</v>
      </c>
      <c r="H42" s="29">
        <v>0.91181000000000001</v>
      </c>
      <c r="I42" s="9">
        <f t="shared" si="21"/>
        <v>427619.28931559931</v>
      </c>
      <c r="J42" s="9">
        <f t="shared" si="22"/>
        <v>2710631.8749232846</v>
      </c>
      <c r="K42" s="9">
        <f t="shared" si="30"/>
        <v>2374454.2503963206</v>
      </c>
      <c r="L42" s="10">
        <f t="shared" si="23"/>
        <v>28.599340512227059</v>
      </c>
      <c r="M42" s="10">
        <f t="shared" si="24"/>
        <v>25.052396921183231</v>
      </c>
      <c r="N42" s="8">
        <f t="shared" si="25"/>
        <v>13.322021317546458</v>
      </c>
      <c r="O42" s="11">
        <f t="shared" si="26"/>
        <v>2.865410787917615E-2</v>
      </c>
      <c r="P42" s="10"/>
      <c r="Q42" s="12">
        <v>5</v>
      </c>
      <c r="R42" s="10">
        <v>0.54</v>
      </c>
      <c r="S42" s="31">
        <v>3736</v>
      </c>
      <c r="T42" s="10">
        <f t="shared" si="27"/>
        <v>840235.90949624928</v>
      </c>
      <c r="U42" s="10">
        <f t="shared" si="28"/>
        <v>7375692.9371989444</v>
      </c>
      <c r="W42" s="26">
        <f t="shared" si="31"/>
        <v>94779.523806306301</v>
      </c>
      <c r="Y42" s="23">
        <v>0.91181000000000001</v>
      </c>
    </row>
    <row r="43" spans="1:25" x14ac:dyDescent="0.2">
      <c r="A43" s="7">
        <v>13</v>
      </c>
      <c r="B43" s="2" t="s">
        <v>22</v>
      </c>
      <c r="C43" s="27">
        <v>7.8278620558946861E-3</v>
      </c>
      <c r="D43" s="9">
        <f t="shared" si="29"/>
        <v>92640.777941754321</v>
      </c>
      <c r="E43" s="8">
        <f t="shared" si="18"/>
        <v>3.8447105412945187E-2</v>
      </c>
      <c r="F43" s="9">
        <f t="shared" si="19"/>
        <v>3561.7697550638754</v>
      </c>
      <c r="G43" s="9">
        <f t="shared" si="20"/>
        <v>455011.81927212473</v>
      </c>
      <c r="H43" s="29">
        <v>0.89181999999999995</v>
      </c>
      <c r="I43" s="9">
        <f t="shared" si="21"/>
        <v>405788.64066326624</v>
      </c>
      <c r="J43" s="9">
        <f t="shared" si="22"/>
        <v>2241653.3713802225</v>
      </c>
      <c r="K43" s="9">
        <f t="shared" si="30"/>
        <v>1946834.9610807213</v>
      </c>
      <c r="L43" s="10">
        <f t="shared" si="23"/>
        <v>24.197264111810554</v>
      </c>
      <c r="M43" s="10">
        <f t="shared" si="24"/>
        <v>21.014881398175945</v>
      </c>
      <c r="N43" s="8">
        <f t="shared" si="25"/>
        <v>22.778015635206454</v>
      </c>
      <c r="O43" s="11">
        <f t="shared" si="26"/>
        <v>2.7595342479111145E-2</v>
      </c>
      <c r="P43" s="10"/>
      <c r="Q43" s="12">
        <v>5</v>
      </c>
      <c r="R43" s="10">
        <v>0.54</v>
      </c>
      <c r="S43" s="31">
        <v>6240</v>
      </c>
      <c r="T43" s="10">
        <f t="shared" si="27"/>
        <v>977102.89173871395</v>
      </c>
      <c r="U43" s="10">
        <f t="shared" si="28"/>
        <v>6535457.0277026948</v>
      </c>
      <c r="W43" s="26">
        <f t="shared" si="31"/>
        <v>92640.777941754321</v>
      </c>
      <c r="Y43" s="23">
        <v>0.89181999999999995</v>
      </c>
    </row>
    <row r="44" spans="1:25" x14ac:dyDescent="0.2">
      <c r="A44" s="7">
        <v>14</v>
      </c>
      <c r="B44" s="2" t="s">
        <v>23</v>
      </c>
      <c r="C44" s="27">
        <v>1.2993237244188049E-2</v>
      </c>
      <c r="D44" s="9">
        <f t="shared" si="29"/>
        <v>89079.008186690451</v>
      </c>
      <c r="E44" s="8">
        <f t="shared" si="18"/>
        <v>6.3041277087898057E-2</v>
      </c>
      <c r="F44" s="9">
        <f t="shared" si="19"/>
        <v>5615.6544378122926</v>
      </c>
      <c r="G44" s="9">
        <f t="shared" si="20"/>
        <v>432198.25300459337</v>
      </c>
      <c r="H44" s="29">
        <v>0.89292000000000005</v>
      </c>
      <c r="I44" s="9">
        <f t="shared" si="21"/>
        <v>385918.46407286153</v>
      </c>
      <c r="J44" s="9">
        <f t="shared" si="22"/>
        <v>1786641.5521080976</v>
      </c>
      <c r="K44" s="9">
        <f t="shared" si="30"/>
        <v>1541046.3204174552</v>
      </c>
      <c r="L44" s="10">
        <f t="shared" si="23"/>
        <v>20.056819092144369</v>
      </c>
      <c r="M44" s="10">
        <f t="shared" si="24"/>
        <v>17.299769629088747</v>
      </c>
      <c r="N44" s="8">
        <f t="shared" si="25"/>
        <v>39.437235845153474</v>
      </c>
      <c r="O44" s="11">
        <f t="shared" si="26"/>
        <v>2.6466574401277136E-2</v>
      </c>
      <c r="P44" s="10"/>
      <c r="Q44" s="12">
        <v>5</v>
      </c>
      <c r="R44" s="10">
        <v>0.53</v>
      </c>
      <c r="S44" s="31">
        <v>9442</v>
      </c>
      <c r="T44" s="10">
        <f t="shared" si="27"/>
        <v>1080078.0184024349</v>
      </c>
      <c r="U44" s="10">
        <f t="shared" si="28"/>
        <v>5558354.135963981</v>
      </c>
      <c r="W44" s="26">
        <f t="shared" si="31"/>
        <v>89079.008186690451</v>
      </c>
      <c r="Y44" s="23">
        <v>0.89292000000000005</v>
      </c>
    </row>
    <row r="45" spans="1:25" x14ac:dyDescent="0.2">
      <c r="A45" s="7">
        <v>15</v>
      </c>
      <c r="B45" s="2" t="s">
        <v>24</v>
      </c>
      <c r="C45" s="27">
        <v>2.1832152719414095E-2</v>
      </c>
      <c r="D45" s="9">
        <f t="shared" si="29"/>
        <v>83463.353748878159</v>
      </c>
      <c r="E45" s="8">
        <f t="shared" si="18"/>
        <v>0.10372582430771111</v>
      </c>
      <c r="F45" s="9">
        <f t="shared" si="19"/>
        <v>8657.3051670884779</v>
      </c>
      <c r="G45" s="9">
        <f t="shared" si="20"/>
        <v>396539.23634337849</v>
      </c>
      <c r="H45" s="29">
        <v>0.89429999999999998</v>
      </c>
      <c r="I45" s="9">
        <f t="shared" si="21"/>
        <v>354625.03906188341</v>
      </c>
      <c r="J45" s="9">
        <f t="shared" si="22"/>
        <v>1354443.2991035043</v>
      </c>
      <c r="K45" s="9">
        <f t="shared" si="30"/>
        <v>1155127.8563445937</v>
      </c>
      <c r="L45" s="10">
        <f t="shared" si="23"/>
        <v>16.227999933703952</v>
      </c>
      <c r="M45" s="10">
        <f t="shared" si="24"/>
        <v>13.839940578233952</v>
      </c>
      <c r="N45" s="8">
        <f t="shared" si="25"/>
        <v>76.556491330796817</v>
      </c>
      <c r="O45" s="11">
        <f t="shared" si="26"/>
        <v>2.5354765722546586E-2</v>
      </c>
      <c r="P45" s="10"/>
      <c r="Q45" s="12">
        <v>5</v>
      </c>
      <c r="R45" s="10">
        <v>0.52</v>
      </c>
      <c r="S45" s="31">
        <v>12596</v>
      </c>
      <c r="T45" s="10">
        <f t="shared" si="27"/>
        <v>1232980.3728423622</v>
      </c>
      <c r="U45" s="10">
        <f t="shared" si="28"/>
        <v>4478276.1175615462</v>
      </c>
      <c r="W45" s="26">
        <f t="shared" si="31"/>
        <v>83463.353748878159</v>
      </c>
      <c r="Y45" s="23">
        <v>0.89429999999999998</v>
      </c>
    </row>
    <row r="46" spans="1:25" x14ac:dyDescent="0.2">
      <c r="A46" s="7">
        <v>16</v>
      </c>
      <c r="B46" s="2" t="s">
        <v>25</v>
      </c>
      <c r="C46" s="27">
        <v>3.5790087845420634E-2</v>
      </c>
      <c r="D46" s="9">
        <f t="shared" si="29"/>
        <v>74806.048581789684</v>
      </c>
      <c r="E46" s="8">
        <f t="shared" si="18"/>
        <v>0.16506718219213007</v>
      </c>
      <c r="F46" s="9">
        <f t="shared" si="19"/>
        <v>12348.02365032361</v>
      </c>
      <c r="G46" s="9">
        <f t="shared" si="20"/>
        <v>345012.38733068795</v>
      </c>
      <c r="H46" s="29">
        <v>0.87148999999999999</v>
      </c>
      <c r="I46" s="9">
        <f t="shared" si="21"/>
        <v>300674.84543482127</v>
      </c>
      <c r="J46" s="9">
        <f t="shared" si="22"/>
        <v>957904.06276012573</v>
      </c>
      <c r="K46" s="9">
        <f t="shared" si="30"/>
        <v>800502.81728271022</v>
      </c>
      <c r="L46" s="10">
        <f t="shared" si="23"/>
        <v>12.805168578217241</v>
      </c>
      <c r="M46" s="10">
        <f t="shared" si="24"/>
        <v>10.701043999235907</v>
      </c>
      <c r="N46" s="8">
        <f t="shared" si="25"/>
        <v>161.0018421574535</v>
      </c>
      <c r="O46" s="11">
        <f t="shared" si="26"/>
        <v>2.4081882063601727E-2</v>
      </c>
      <c r="P46" s="10"/>
      <c r="Q46" s="12">
        <v>5</v>
      </c>
      <c r="R46" s="10">
        <v>0.53</v>
      </c>
      <c r="S46" s="31">
        <v>14130</v>
      </c>
      <c r="T46" s="10">
        <f t="shared" si="27"/>
        <v>1332832.2297585846</v>
      </c>
      <c r="U46" s="10">
        <f t="shared" si="28"/>
        <v>3245295.744719184</v>
      </c>
      <c r="W46" s="26">
        <f t="shared" si="31"/>
        <v>74806.048581789684</v>
      </c>
      <c r="Y46" s="23">
        <v>0.87148999999999999</v>
      </c>
    </row>
    <row r="47" spans="1:25" x14ac:dyDescent="0.2">
      <c r="A47" s="7">
        <v>17</v>
      </c>
      <c r="B47" s="2" t="s">
        <v>26</v>
      </c>
      <c r="C47" s="27">
        <v>5.6101938262742283E-2</v>
      </c>
      <c r="D47" s="9">
        <f t="shared" si="29"/>
        <v>62458.024931466076</v>
      </c>
      <c r="E47" s="8">
        <f t="shared" si="18"/>
        <v>0.24661282102662252</v>
      </c>
      <c r="F47" s="9">
        <f t="shared" si="19"/>
        <v>15402.94972409997</v>
      </c>
      <c r="G47" s="9">
        <f t="shared" si="20"/>
        <v>274552.89783328545</v>
      </c>
      <c r="H47" s="29">
        <v>0.85297000000000001</v>
      </c>
      <c r="I47" s="9">
        <f t="shared" si="21"/>
        <v>234185.3852648575</v>
      </c>
      <c r="J47" s="9">
        <f t="shared" si="22"/>
        <v>612891.67542943778</v>
      </c>
      <c r="K47" s="9">
        <f t="shared" si="30"/>
        <v>499827.97184788896</v>
      </c>
      <c r="L47" s="10">
        <f t="shared" si="23"/>
        <v>9.8128571324813958</v>
      </c>
      <c r="M47" s="10">
        <f t="shared" si="24"/>
        <v>8.0026221193568006</v>
      </c>
      <c r="N47" s="8">
        <f t="shared" si="25"/>
        <v>295.45662675528956</v>
      </c>
      <c r="O47" s="11">
        <f t="shared" si="26"/>
        <v>2.2141565937357673E-2</v>
      </c>
      <c r="P47" s="10"/>
      <c r="Q47" s="12">
        <v>5</v>
      </c>
      <c r="R47" s="10">
        <v>0.51</v>
      </c>
      <c r="S47" s="31">
        <v>15508</v>
      </c>
      <c r="T47" s="10">
        <f t="shared" si="27"/>
        <v>1071146.2722284854</v>
      </c>
      <c r="U47" s="10">
        <f t="shared" si="28"/>
        <v>1912463.5149605996</v>
      </c>
      <c r="W47" s="26">
        <f t="shared" si="31"/>
        <v>62458.024931466076</v>
      </c>
      <c r="Y47" s="23">
        <v>0.85297000000000001</v>
      </c>
    </row>
    <row r="48" spans="1:25" x14ac:dyDescent="0.2">
      <c r="A48" s="7">
        <v>18</v>
      </c>
      <c r="B48" s="2" t="s">
        <v>27</v>
      </c>
      <c r="C48" s="27">
        <v>9.3790381862498551E-2</v>
      </c>
      <c r="D48" s="9">
        <f t="shared" si="29"/>
        <v>47055.075207366106</v>
      </c>
      <c r="E48" s="8">
        <f t="shared" si="18"/>
        <v>0.37987933871346868</v>
      </c>
      <c r="F48" s="9">
        <f t="shared" si="19"/>
        <v>17875.250852886773</v>
      </c>
      <c r="G48" s="9">
        <f t="shared" si="20"/>
        <v>190587.2489046136</v>
      </c>
      <c r="H48" s="29">
        <v>0.83143</v>
      </c>
      <c r="I48" s="9">
        <f t="shared" si="21"/>
        <v>158459.95635676288</v>
      </c>
      <c r="J48" s="9">
        <f t="shared" si="22"/>
        <v>338338.77759615239</v>
      </c>
      <c r="K48" s="9">
        <f t="shared" si="30"/>
        <v>265642.58658303146</v>
      </c>
      <c r="L48" s="10">
        <f t="shared" si="23"/>
        <v>7.1902717423175657</v>
      </c>
      <c r="M48" s="10">
        <f t="shared" si="24"/>
        <v>5.6453546277925657</v>
      </c>
      <c r="N48" s="8">
        <f t="shared" si="25"/>
        <v>664.20667895077452</v>
      </c>
      <c r="O48" s="11">
        <f t="shared" si="26"/>
        <v>1.9492763921240608E-2</v>
      </c>
      <c r="P48" s="10"/>
      <c r="Q48" s="12">
        <v>5</v>
      </c>
      <c r="R48" s="10">
        <v>0.5</v>
      </c>
      <c r="S48" s="31">
        <v>13473</v>
      </c>
      <c r="T48" s="10">
        <f t="shared" si="27"/>
        <v>841317.24273211416</v>
      </c>
      <c r="U48" s="10">
        <f>T48</f>
        <v>841317.24273211416</v>
      </c>
      <c r="W48" s="26">
        <f t="shared" si="31"/>
        <v>47055.075207366106</v>
      </c>
      <c r="Y48" s="23">
        <v>0.83143</v>
      </c>
    </row>
    <row r="49" spans="1:25" x14ac:dyDescent="0.2">
      <c r="A49" s="7">
        <v>19</v>
      </c>
      <c r="B49" s="2" t="s">
        <v>28</v>
      </c>
      <c r="C49" s="27">
        <v>0.14584054859042739</v>
      </c>
      <c r="D49" s="9">
        <f t="shared" si="29"/>
        <v>29179.824354479333</v>
      </c>
      <c r="E49" s="8">
        <f t="shared" si="18"/>
        <v>0.54014325148023112</v>
      </c>
      <c r="F49" s="9">
        <f t="shared" si="19"/>
        <v>15761.285204450503</v>
      </c>
      <c r="G49" s="9">
        <f t="shared" si="20"/>
        <v>108072.03728171546</v>
      </c>
      <c r="H49" s="29">
        <v>0.72719999999999996</v>
      </c>
      <c r="I49" s="9">
        <f t="shared" si="21"/>
        <v>78589.985511263469</v>
      </c>
      <c r="J49" s="9">
        <f t="shared" si="22"/>
        <v>147751.52869153876</v>
      </c>
      <c r="K49" s="9">
        <f t="shared" si="30"/>
        <v>107182.63022626858</v>
      </c>
      <c r="L49" s="10">
        <f t="shared" si="23"/>
        <v>5.0634824561189564</v>
      </c>
      <c r="M49" s="10">
        <f t="shared" si="24"/>
        <v>3.6731759905132946</v>
      </c>
      <c r="N49" s="8"/>
      <c r="O49" s="10"/>
      <c r="P49" s="10"/>
      <c r="Q49" s="12">
        <v>5</v>
      </c>
      <c r="R49" s="7">
        <v>0.52</v>
      </c>
      <c r="S49" s="31">
        <v>14554</v>
      </c>
      <c r="T49" s="10"/>
      <c r="U49" s="10"/>
      <c r="W49" s="26">
        <f t="shared" si="31"/>
        <v>29179.824354479333</v>
      </c>
      <c r="Y49" s="23">
        <v>0.72719999999999996</v>
      </c>
    </row>
    <row r="50" spans="1:25" x14ac:dyDescent="0.2">
      <c r="A50" s="7">
        <v>19</v>
      </c>
      <c r="B50" s="2" t="s">
        <v>29</v>
      </c>
      <c r="C50" s="30">
        <v>0.22622273841786036</v>
      </c>
      <c r="D50" s="9">
        <f t="shared" si="29"/>
        <v>13418.53915002883</v>
      </c>
      <c r="E50" s="14">
        <v>1</v>
      </c>
      <c r="F50" s="9">
        <f t="shared" si="19"/>
        <v>13418.53915002883</v>
      </c>
      <c r="G50" s="15">
        <f>J50</f>
        <v>39679.491409823298</v>
      </c>
      <c r="H50" s="29">
        <v>0.72058999999999995</v>
      </c>
      <c r="I50" s="9">
        <f t="shared" si="21"/>
        <v>28592.644715004568</v>
      </c>
      <c r="J50" s="9">
        <f>-(C51*90^3)/3-C52*(90^2)/2-(C52^2)*90/(4*C51)-(C52^3)/(24*(C51^2))</f>
        <v>39679.491409823298</v>
      </c>
      <c r="K50" s="9">
        <f t="shared" si="30"/>
        <v>28592.64471500511</v>
      </c>
      <c r="L50" s="10">
        <f t="shared" si="23"/>
        <v>2.9570649208664452</v>
      </c>
      <c r="M50" s="10">
        <f t="shared" si="24"/>
        <v>2.130831411327192</v>
      </c>
      <c r="W50" s="26">
        <f t="shared" si="31"/>
        <v>13418.53915002883</v>
      </c>
      <c r="Y50" s="23">
        <v>0.72058999999999995</v>
      </c>
    </row>
    <row r="51" spans="1:25" x14ac:dyDescent="0.2">
      <c r="B51" s="1" t="s">
        <v>30</v>
      </c>
      <c r="C51" s="1">
        <f>((D49^0.5-(D50*0.97)^0.5)^2)/25</f>
        <v>128.74723427261586</v>
      </c>
    </row>
    <row r="52" spans="1:25" x14ac:dyDescent="0.2">
      <c r="B52" s="1" t="s">
        <v>31</v>
      </c>
      <c r="C52" s="1">
        <f>(D50-D49)/5-C51*(90+85)</f>
        <v>-25683.023038597876</v>
      </c>
    </row>
  </sheetData>
  <phoneticPr fontId="0" type="noConversion"/>
  <pageMargins left="0.44" right="0.52" top="1" bottom="1" header="0.5" footer="0.5"/>
  <pageSetup scale="98" orientation="landscape"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T51"/>
  <sheetViews>
    <sheetView zoomScale="75" zoomScaleNormal="75" zoomScaleSheetLayoutView="50" workbookViewId="0">
      <pane xSplit="2" ySplit="3" topLeftCell="C4" activePane="bottomRight" state="frozen"/>
      <selection pane="topRight" activeCell="C1" sqref="C1"/>
      <selection pane="bottomLeft" activeCell="A4" sqref="A4"/>
      <selection pane="bottomRight" activeCell="A27" sqref="A27:O49"/>
    </sheetView>
  </sheetViews>
  <sheetFormatPr defaultRowHeight="14.25" x14ac:dyDescent="0.2"/>
  <cols>
    <col min="1" max="1" width="11" style="1" customWidth="1"/>
    <col min="2" max="2" width="10.85546875" style="1" customWidth="1"/>
    <col min="3" max="3" width="12.140625" style="1" customWidth="1"/>
    <col min="4" max="4" width="15.28515625" style="17" customWidth="1"/>
    <col min="5" max="5" width="12.140625" style="1" customWidth="1"/>
    <col min="6" max="6" width="10" style="1" customWidth="1"/>
    <col min="7" max="7" width="12.140625" style="1" customWidth="1"/>
    <col min="8" max="8" width="9.28515625" style="1" customWidth="1"/>
    <col min="9" max="11" width="11.140625" style="1" customWidth="1"/>
    <col min="12" max="13" width="11" style="1" customWidth="1"/>
    <col min="14" max="14" width="9.85546875" style="1" customWidth="1"/>
    <col min="15" max="15" width="12.5703125" style="1" customWidth="1"/>
    <col min="16" max="16" width="6.28515625" style="1" customWidth="1"/>
    <col min="17" max="17" width="8" style="1" customWidth="1"/>
    <col min="18" max="18" width="9.28515625" style="1" bestFit="1" customWidth="1"/>
    <col min="19" max="19" width="11.140625" style="1" customWidth="1"/>
    <col min="20" max="16384" width="9.140625" style="1"/>
  </cols>
  <sheetData>
    <row r="1" spans="1:19" x14ac:dyDescent="0.2">
      <c r="A1" s="1" t="s">
        <v>0</v>
      </c>
      <c r="E1" s="1" t="s">
        <v>58</v>
      </c>
      <c r="N1" s="1" t="s">
        <v>1</v>
      </c>
    </row>
    <row r="2" spans="1:19" x14ac:dyDescent="0.2">
      <c r="A2" s="2"/>
      <c r="B2" s="2" t="s">
        <v>2</v>
      </c>
      <c r="C2" s="2"/>
      <c r="D2" s="18"/>
      <c r="E2" s="2"/>
      <c r="N2" s="1" t="s">
        <v>57</v>
      </c>
    </row>
    <row r="3" spans="1:19" ht="18.75" x14ac:dyDescent="0.35">
      <c r="A3" s="3" t="s">
        <v>4</v>
      </c>
      <c r="B3" s="4" t="s">
        <v>5</v>
      </c>
      <c r="C3" s="5" t="s">
        <v>34</v>
      </c>
      <c r="D3" s="19" t="s">
        <v>60</v>
      </c>
      <c r="E3" s="5" t="s">
        <v>48</v>
      </c>
      <c r="F3" s="5" t="s">
        <v>35</v>
      </c>
      <c r="G3" s="5" t="s">
        <v>36</v>
      </c>
      <c r="H3" s="5" t="s">
        <v>37</v>
      </c>
      <c r="I3" s="5" t="s">
        <v>38</v>
      </c>
      <c r="J3" s="5" t="s">
        <v>49</v>
      </c>
      <c r="K3" s="5" t="s">
        <v>50</v>
      </c>
      <c r="L3" s="5" t="s">
        <v>39</v>
      </c>
      <c r="M3" s="5" t="s">
        <v>51</v>
      </c>
      <c r="N3" s="5" t="s">
        <v>63</v>
      </c>
      <c r="O3" s="5" t="s">
        <v>52</v>
      </c>
      <c r="P3" s="5" t="s">
        <v>43</v>
      </c>
      <c r="Q3" s="5" t="s">
        <v>44</v>
      </c>
      <c r="S3" s="5"/>
    </row>
    <row r="4" spans="1:19" x14ac:dyDescent="0.2">
      <c r="A4" s="7">
        <v>1</v>
      </c>
      <c r="B4" s="2" t="s">
        <v>10</v>
      </c>
      <c r="C4" s="27">
        <v>4.7360567461776342E-3</v>
      </c>
      <c r="D4" s="32">
        <v>3.6043049818703457E-5</v>
      </c>
      <c r="E4" s="7">
        <f>C4-D4</f>
        <v>4.7000136963589309E-3</v>
      </c>
      <c r="F4" s="2">
        <v>100000</v>
      </c>
      <c r="G4" s="8">
        <f t="shared" ref="G4:G22" si="0">nx * MMx / (1+(1-ax)* nx *MMx)</f>
        <v>4.6808735486420288E-3</v>
      </c>
      <c r="H4" s="9">
        <f t="shared" ref="H4:H23" si="1">lx * qx</f>
        <v>468.08735486420289</v>
      </c>
      <c r="I4" s="9">
        <f t="shared" ref="I4:I22" si="2">nx*(lx-dx)+ax*nx*dx</f>
        <v>99592.764001268151</v>
      </c>
      <c r="J4" s="29">
        <v>0.97460000000000002</v>
      </c>
      <c r="K4" s="9">
        <f t="shared" ref="K4:K23" si="3">J4*I4</f>
        <v>97063.107795635937</v>
      </c>
      <c r="L4" s="9">
        <f t="shared" ref="L4:L22" si="4">L5+I4</f>
        <v>8417818.3545475695</v>
      </c>
      <c r="M4" s="9">
        <f>SUM(K4:K23)</f>
        <v>7611770.2624602932</v>
      </c>
      <c r="N4" s="10">
        <f t="shared" ref="N4:N23" si="5">TTx/lx</f>
        <v>84.17818354547569</v>
      </c>
      <c r="O4" s="10">
        <f t="shared" ref="O4:O23" si="6">M4/F4</f>
        <v>76.117702624602927</v>
      </c>
      <c r="P4" s="12">
        <v>1</v>
      </c>
      <c r="Q4" s="10">
        <v>0.13</v>
      </c>
      <c r="S4"/>
    </row>
    <row r="5" spans="1:19" x14ac:dyDescent="0.2">
      <c r="A5" s="7">
        <v>2</v>
      </c>
      <c r="B5" s="2" t="s">
        <v>11</v>
      </c>
      <c r="C5" s="27">
        <v>2.3649818170600877E-4</v>
      </c>
      <c r="D5" s="32">
        <v>1.19962845792903E-5</v>
      </c>
      <c r="E5" s="7">
        <f t="shared" ref="E5:E23" si="7">C5-D5</f>
        <v>2.2450189712671848E-4</v>
      </c>
      <c r="F5" s="9">
        <f t="shared" ref="F5:F23" si="8">$F4-$H4</f>
        <v>99531.912645135802</v>
      </c>
      <c r="G5" s="8">
        <f t="shared" si="0"/>
        <v>8.9753205405554654E-4</v>
      </c>
      <c r="H5" s="9">
        <f t="shared" si="1"/>
        <v>89.333082000465964</v>
      </c>
      <c r="I5" s="9">
        <f t="shared" si="2"/>
        <v>397916.8245070221</v>
      </c>
      <c r="J5" s="29">
        <v>0.97460000000000002</v>
      </c>
      <c r="K5" s="9">
        <f t="shared" si="3"/>
        <v>387809.73716454377</v>
      </c>
      <c r="L5" s="9">
        <f t="shared" si="4"/>
        <v>8318225.5905463016</v>
      </c>
      <c r="M5" s="9">
        <f t="shared" ref="M5:M23" si="9">M4-K4</f>
        <v>7514707.1546646571</v>
      </c>
      <c r="N5" s="10">
        <f t="shared" si="5"/>
        <v>83.573452669432044</v>
      </c>
      <c r="O5" s="10">
        <f t="shared" si="6"/>
        <v>75.500479745195634</v>
      </c>
      <c r="P5" s="12">
        <v>4</v>
      </c>
      <c r="Q5" s="10">
        <v>0.41</v>
      </c>
      <c r="S5"/>
    </row>
    <row r="6" spans="1:19" x14ac:dyDescent="0.2">
      <c r="A6" s="7">
        <v>3</v>
      </c>
      <c r="B6" s="2" t="s">
        <v>12</v>
      </c>
      <c r="C6" s="27">
        <v>1.0783049046898276E-4</v>
      </c>
      <c r="D6" s="32">
        <v>3.9937218692215838E-6</v>
      </c>
      <c r="E6" s="7">
        <f t="shared" si="7"/>
        <v>1.0383676859976117E-4</v>
      </c>
      <c r="F6" s="9">
        <f t="shared" si="8"/>
        <v>99442.579563135339</v>
      </c>
      <c r="G6" s="8">
        <f t="shared" si="0"/>
        <v>5.1904371386158146E-4</v>
      </c>
      <c r="H6" s="9">
        <f t="shared" si="1"/>
        <v>51.615045812425571</v>
      </c>
      <c r="I6" s="9">
        <f t="shared" si="2"/>
        <v>497078.69869656436</v>
      </c>
      <c r="J6" s="29">
        <v>0.98570999999999998</v>
      </c>
      <c r="K6" s="9">
        <f t="shared" si="3"/>
        <v>489975.44409219042</v>
      </c>
      <c r="L6" s="9">
        <f t="shared" si="4"/>
        <v>7920308.7660392793</v>
      </c>
      <c r="M6" s="9">
        <f t="shared" si="9"/>
        <v>7126897.4175001131</v>
      </c>
      <c r="N6" s="10">
        <f t="shared" si="5"/>
        <v>79.647056631417485</v>
      </c>
      <c r="O6" s="10">
        <f t="shared" si="6"/>
        <v>71.6684688672552</v>
      </c>
      <c r="P6" s="12">
        <v>5</v>
      </c>
      <c r="Q6" s="10">
        <v>0.48</v>
      </c>
      <c r="S6"/>
    </row>
    <row r="7" spans="1:19" x14ac:dyDescent="0.2">
      <c r="A7" s="7">
        <v>4</v>
      </c>
      <c r="B7" s="2" t="s">
        <v>13</v>
      </c>
      <c r="C7" s="27">
        <v>1.2651408795585884E-4</v>
      </c>
      <c r="D7" s="32">
        <v>8.1621992229586332E-6</v>
      </c>
      <c r="E7" s="7">
        <f t="shared" si="7"/>
        <v>1.183518887329002E-4</v>
      </c>
      <c r="F7" s="9">
        <f t="shared" si="8"/>
        <v>99390.964517322907</v>
      </c>
      <c r="G7" s="8">
        <f t="shared" si="0"/>
        <v>5.916054049069794E-4</v>
      </c>
      <c r="H7" s="9">
        <f t="shared" si="1"/>
        <v>58.800231807366039</v>
      </c>
      <c r="I7" s="9">
        <f t="shared" si="2"/>
        <v>496825.4620766383</v>
      </c>
      <c r="J7" s="33">
        <v>0.95063042306506906</v>
      </c>
      <c r="K7" s="9">
        <f t="shared" si="3"/>
        <v>472297.39920341311</v>
      </c>
      <c r="L7" s="9">
        <f t="shared" si="4"/>
        <v>7423230.0673427153</v>
      </c>
      <c r="M7" s="9">
        <f t="shared" si="9"/>
        <v>6636921.9734079223</v>
      </c>
      <c r="N7" s="10">
        <f t="shared" si="5"/>
        <v>74.68717205223335</v>
      </c>
      <c r="O7" s="10">
        <f t="shared" si="6"/>
        <v>66.775908712015465</v>
      </c>
      <c r="P7" s="12">
        <v>5</v>
      </c>
      <c r="Q7" s="10">
        <v>0.56000000000000005</v>
      </c>
      <c r="S7" s="16"/>
    </row>
    <row r="8" spans="1:19" x14ac:dyDescent="0.2">
      <c r="A8" s="7">
        <v>5</v>
      </c>
      <c r="B8" s="2" t="s">
        <v>14</v>
      </c>
      <c r="C8" s="27">
        <v>2.5750623603700733E-4</v>
      </c>
      <c r="D8" s="32">
        <v>7.0743471438738278E-6</v>
      </c>
      <c r="E8" s="7">
        <f t="shared" si="7"/>
        <v>2.5043188889313349E-4</v>
      </c>
      <c r="F8" s="9">
        <f t="shared" si="8"/>
        <v>99332.164285515537</v>
      </c>
      <c r="G8" s="8">
        <f t="shared" si="0"/>
        <v>1.2514073029584966E-3</v>
      </c>
      <c r="H8" s="9">
        <f t="shared" si="1"/>
        <v>124.30499580556729</v>
      </c>
      <c r="I8" s="9">
        <f t="shared" si="2"/>
        <v>496362.48943764431</v>
      </c>
      <c r="J8" s="33">
        <v>0.94864962214305615</v>
      </c>
      <c r="K8" s="9">
        <f t="shared" si="3"/>
        <v>470874.088051008</v>
      </c>
      <c r="L8" s="9">
        <f t="shared" si="4"/>
        <v>6926404.6052660774</v>
      </c>
      <c r="M8" s="9">
        <f t="shared" si="9"/>
        <v>6164624.5742045091</v>
      </c>
      <c r="N8" s="10">
        <f t="shared" si="5"/>
        <v>69.729726066948032</v>
      </c>
      <c r="O8" s="10">
        <f t="shared" si="6"/>
        <v>62.060709323570286</v>
      </c>
      <c r="P8" s="12">
        <v>5</v>
      </c>
      <c r="Q8" s="10">
        <v>0.52</v>
      </c>
      <c r="S8" s="16"/>
    </row>
    <row r="9" spans="1:19" x14ac:dyDescent="0.2">
      <c r="A9" s="7">
        <v>6</v>
      </c>
      <c r="B9" s="2" t="s">
        <v>15</v>
      </c>
      <c r="C9" s="28">
        <v>2.7402817385744358E-4</v>
      </c>
      <c r="D9" s="32">
        <v>4.029826086138876E-6</v>
      </c>
      <c r="E9" s="7">
        <f t="shared" si="7"/>
        <v>2.6999834777130473E-4</v>
      </c>
      <c r="F9" s="9">
        <f t="shared" si="8"/>
        <v>99207.859289709973</v>
      </c>
      <c r="G9" s="8">
        <f t="shared" si="0"/>
        <v>1.3490811146765933E-3</v>
      </c>
      <c r="H9" s="9">
        <f t="shared" si="1"/>
        <v>133.83944939524056</v>
      </c>
      <c r="I9" s="9">
        <f t="shared" si="2"/>
        <v>495704.6978250618</v>
      </c>
      <c r="J9" s="33">
        <v>0.9460277646292572</v>
      </c>
      <c r="K9" s="9">
        <f t="shared" si="3"/>
        <v>468950.40719966462</v>
      </c>
      <c r="L9" s="9">
        <f t="shared" si="4"/>
        <v>6430042.1158284331</v>
      </c>
      <c r="M9" s="9">
        <f t="shared" si="9"/>
        <v>5693750.4861535011</v>
      </c>
      <c r="N9" s="10">
        <f t="shared" si="5"/>
        <v>64.813837954624319</v>
      </c>
      <c r="O9" s="10">
        <f t="shared" si="6"/>
        <v>57.392131298049968</v>
      </c>
      <c r="P9" s="12">
        <v>5</v>
      </c>
      <c r="Q9" s="10">
        <v>0.5</v>
      </c>
      <c r="S9" s="16"/>
    </row>
    <row r="10" spans="1:19" x14ac:dyDescent="0.2">
      <c r="A10" s="7">
        <v>7</v>
      </c>
      <c r="B10" s="2" t="s">
        <v>16</v>
      </c>
      <c r="C10" s="27">
        <v>3.1235669028254826E-4</v>
      </c>
      <c r="D10" s="32">
        <v>1.2868627689543188E-5</v>
      </c>
      <c r="E10" s="7">
        <f t="shared" si="7"/>
        <v>2.994880625930051E-4</v>
      </c>
      <c r="F10" s="9">
        <f t="shared" si="8"/>
        <v>99074.019840314737</v>
      </c>
      <c r="G10" s="8">
        <f t="shared" si="0"/>
        <v>1.4963647688397E-3</v>
      </c>
      <c r="H10" s="9">
        <f t="shared" si="1"/>
        <v>148.25087279637242</v>
      </c>
      <c r="I10" s="9">
        <f t="shared" si="2"/>
        <v>495014.29710686236</v>
      </c>
      <c r="J10" s="33">
        <v>0.94980635996535745</v>
      </c>
      <c r="K10" s="9">
        <f t="shared" si="3"/>
        <v>470167.72766587889</v>
      </c>
      <c r="L10" s="9">
        <f t="shared" si="4"/>
        <v>5934337.418003371</v>
      </c>
      <c r="M10" s="9">
        <f t="shared" si="9"/>
        <v>5224800.0789538361</v>
      </c>
      <c r="N10" s="10">
        <f t="shared" si="5"/>
        <v>59.898017942223419</v>
      </c>
      <c r="O10" s="10">
        <f t="shared" si="6"/>
        <v>52.736328730529465</v>
      </c>
      <c r="P10" s="12">
        <v>5</v>
      </c>
      <c r="Q10" s="10">
        <v>0.52</v>
      </c>
      <c r="S10" s="16"/>
    </row>
    <row r="11" spans="1:19" x14ac:dyDescent="0.2">
      <c r="A11" s="7">
        <v>8</v>
      </c>
      <c r="B11" s="2" t="s">
        <v>17</v>
      </c>
      <c r="C11" s="27">
        <v>4.3020068712332487E-4</v>
      </c>
      <c r="D11" s="32">
        <v>2.0961054360997266E-5</v>
      </c>
      <c r="E11" s="7">
        <f t="shared" si="7"/>
        <v>4.092396327623276E-4</v>
      </c>
      <c r="F11" s="9">
        <f t="shared" si="8"/>
        <v>98925.768967518365</v>
      </c>
      <c r="G11" s="8">
        <f t="shared" si="0"/>
        <v>2.0441904108523573E-3</v>
      </c>
      <c r="H11" s="9">
        <f t="shared" si="1"/>
        <v>202.22310830959674</v>
      </c>
      <c r="I11" s="9">
        <f t="shared" si="2"/>
        <v>494143.50937764882</v>
      </c>
      <c r="J11" s="33">
        <v>0.94556412588197325</v>
      </c>
      <c r="K11" s="9">
        <f t="shared" si="3"/>
        <v>467244.37550492719</v>
      </c>
      <c r="L11" s="9">
        <f t="shared" si="4"/>
        <v>5439323.1208965089</v>
      </c>
      <c r="M11" s="9">
        <f t="shared" si="9"/>
        <v>4754632.3512879573</v>
      </c>
      <c r="N11" s="10">
        <f t="shared" si="5"/>
        <v>54.983885166285397</v>
      </c>
      <c r="O11" s="10">
        <f t="shared" si="6"/>
        <v>48.062627168954428</v>
      </c>
      <c r="P11" s="12">
        <v>5</v>
      </c>
      <c r="Q11" s="10">
        <v>0.52</v>
      </c>
      <c r="S11" s="16"/>
    </row>
    <row r="12" spans="1:19" x14ac:dyDescent="0.2">
      <c r="A12" s="7">
        <v>9</v>
      </c>
      <c r="B12" s="2" t="s">
        <v>18</v>
      </c>
      <c r="C12" s="27">
        <v>6.6665469083389717E-4</v>
      </c>
      <c r="D12" s="32">
        <v>4.3911386821394428E-5</v>
      </c>
      <c r="E12" s="7">
        <f t="shared" si="7"/>
        <v>6.2274330401250271E-4</v>
      </c>
      <c r="F12" s="9">
        <f t="shared" si="8"/>
        <v>98723.545859208767</v>
      </c>
      <c r="G12" s="8">
        <f t="shared" si="0"/>
        <v>3.1091664205243246E-3</v>
      </c>
      <c r="H12" s="9">
        <f t="shared" si="1"/>
        <v>306.94793370054515</v>
      </c>
      <c r="I12" s="9">
        <f t="shared" si="2"/>
        <v>492896.40165184753</v>
      </c>
      <c r="J12" s="33">
        <v>0.93773621392535533</v>
      </c>
      <c r="K12" s="9">
        <f t="shared" si="3"/>
        <v>462206.80554243474</v>
      </c>
      <c r="L12" s="9">
        <f t="shared" si="4"/>
        <v>4945179.6115188599</v>
      </c>
      <c r="M12" s="9">
        <f t="shared" si="9"/>
        <v>4287387.9757830305</v>
      </c>
      <c r="N12" s="10">
        <f t="shared" si="5"/>
        <v>50.091187147706989</v>
      </c>
      <c r="O12" s="10">
        <f t="shared" si="6"/>
        <v>43.428221084130662</v>
      </c>
      <c r="P12" s="12">
        <v>5</v>
      </c>
      <c r="Q12" s="10">
        <v>0.53</v>
      </c>
      <c r="S12" s="16"/>
    </row>
    <row r="13" spans="1:19" x14ac:dyDescent="0.2">
      <c r="A13" s="7">
        <v>10</v>
      </c>
      <c r="B13" s="2" t="s">
        <v>19</v>
      </c>
      <c r="C13" s="27">
        <v>1.0973564394011061E-3</v>
      </c>
      <c r="D13" s="32">
        <v>7.3453879310824541E-5</v>
      </c>
      <c r="E13" s="7">
        <f t="shared" si="7"/>
        <v>1.0239025600902816E-3</v>
      </c>
      <c r="F13" s="9">
        <f t="shared" si="8"/>
        <v>98416.59792550822</v>
      </c>
      <c r="G13" s="8">
        <f t="shared" si="0"/>
        <v>5.1074847969053089E-3</v>
      </c>
      <c r="H13" s="9">
        <f t="shared" si="1"/>
        <v>502.66127766767579</v>
      </c>
      <c r="I13" s="9">
        <f t="shared" si="2"/>
        <v>490926.86868890544</v>
      </c>
      <c r="J13" s="33">
        <v>0.92476637919229221</v>
      </c>
      <c r="K13" s="9">
        <f t="shared" si="3"/>
        <v>453992.66280564899</v>
      </c>
      <c r="L13" s="9">
        <f t="shared" si="4"/>
        <v>4452283.2098670127</v>
      </c>
      <c r="M13" s="9">
        <f t="shared" si="9"/>
        <v>3825181.1702405959</v>
      </c>
      <c r="N13" s="10">
        <f t="shared" si="5"/>
        <v>45.239149734041384</v>
      </c>
      <c r="O13" s="10">
        <f t="shared" si="6"/>
        <v>38.867236328732737</v>
      </c>
      <c r="P13" s="12">
        <v>5</v>
      </c>
      <c r="Q13" s="10">
        <v>0.54</v>
      </c>
      <c r="S13" s="16"/>
    </row>
    <row r="14" spans="1:19" x14ac:dyDescent="0.2">
      <c r="A14" s="7">
        <v>11</v>
      </c>
      <c r="B14" s="2" t="s">
        <v>20</v>
      </c>
      <c r="C14" s="27">
        <v>1.7701780547298566E-3</v>
      </c>
      <c r="D14" s="32">
        <v>1.2591224657074293E-4</v>
      </c>
      <c r="E14" s="7">
        <f t="shared" si="7"/>
        <v>1.6442658081591136E-3</v>
      </c>
      <c r="F14" s="9">
        <f t="shared" si="8"/>
        <v>97913.936647840543</v>
      </c>
      <c r="G14" s="8">
        <f t="shared" si="0"/>
        <v>8.1903546644930651E-3</v>
      </c>
      <c r="H14" s="9">
        <f t="shared" si="1"/>
        <v>801.94986774251925</v>
      </c>
      <c r="I14" s="9">
        <f t="shared" si="2"/>
        <v>487725.19854339497</v>
      </c>
      <c r="J14" s="33">
        <v>0.90689372191568063</v>
      </c>
      <c r="K14" s="9">
        <f t="shared" si="3"/>
        <v>442314.92057908379</v>
      </c>
      <c r="L14" s="9">
        <f t="shared" si="4"/>
        <v>3961356.3411781075</v>
      </c>
      <c r="M14" s="9">
        <f t="shared" si="9"/>
        <v>3371188.507434947</v>
      </c>
      <c r="N14" s="10">
        <f t="shared" si="5"/>
        <v>40.457533184735595</v>
      </c>
      <c r="O14" s="10">
        <f t="shared" si="6"/>
        <v>34.430119172512072</v>
      </c>
      <c r="P14" s="12">
        <v>5</v>
      </c>
      <c r="Q14" s="10">
        <v>0.54</v>
      </c>
      <c r="S14" s="16"/>
    </row>
    <row r="15" spans="1:19" x14ac:dyDescent="0.2">
      <c r="A15" s="7">
        <v>12</v>
      </c>
      <c r="B15" s="2" t="s">
        <v>21</v>
      </c>
      <c r="C15" s="27">
        <v>2.8108064385666911E-3</v>
      </c>
      <c r="D15" s="32">
        <v>3.01768925889285E-4</v>
      </c>
      <c r="E15" s="7">
        <f t="shared" si="7"/>
        <v>2.5090375126774062E-3</v>
      </c>
      <c r="F15" s="9">
        <f t="shared" si="8"/>
        <v>97111.986780098028</v>
      </c>
      <c r="G15" s="8">
        <f t="shared" si="0"/>
        <v>1.2473207349557112E-2</v>
      </c>
      <c r="H15" s="9">
        <f t="shared" si="1"/>
        <v>1211.2979472356119</v>
      </c>
      <c r="I15" s="9">
        <f t="shared" si="2"/>
        <v>482773.94862184825</v>
      </c>
      <c r="J15" s="33">
        <v>0.89574362766801241</v>
      </c>
      <c r="K15" s="9">
        <f t="shared" si="3"/>
        <v>432441.688082145</v>
      </c>
      <c r="L15" s="9">
        <f t="shared" si="4"/>
        <v>3473631.1426347126</v>
      </c>
      <c r="M15" s="9">
        <f t="shared" si="9"/>
        <v>2928873.5868558632</v>
      </c>
      <c r="N15" s="10">
        <f t="shared" si="5"/>
        <v>35.769334536430193</v>
      </c>
      <c r="O15" s="10">
        <f t="shared" si="6"/>
        <v>30.159753537820748</v>
      </c>
      <c r="P15" s="12">
        <v>5</v>
      </c>
      <c r="Q15" s="10">
        <v>0.54</v>
      </c>
      <c r="S15" s="16"/>
    </row>
    <row r="16" spans="1:19" x14ac:dyDescent="0.2">
      <c r="A16" s="7">
        <v>13</v>
      </c>
      <c r="B16" s="2" t="s">
        <v>22</v>
      </c>
      <c r="C16" s="27">
        <v>4.819719671338811E-3</v>
      </c>
      <c r="D16" s="32">
        <v>6.6892218463025614E-4</v>
      </c>
      <c r="E16" s="7">
        <f t="shared" si="7"/>
        <v>4.1507974867085549E-3</v>
      </c>
      <c r="F16" s="9">
        <f t="shared" si="8"/>
        <v>95900.688832862419</v>
      </c>
      <c r="G16" s="8">
        <f t="shared" si="0"/>
        <v>2.0553500896858281E-2</v>
      </c>
      <c r="H16" s="9">
        <f t="shared" si="1"/>
        <v>1971.0948939355646</v>
      </c>
      <c r="I16" s="9">
        <f t="shared" si="2"/>
        <v>474871.37116356357</v>
      </c>
      <c r="J16" s="33">
        <v>0.87232915499831409</v>
      </c>
      <c r="K16" s="9">
        <f t="shared" si="3"/>
        <v>414244.14194000221</v>
      </c>
      <c r="L16" s="9">
        <f t="shared" si="4"/>
        <v>2990857.1940128645</v>
      </c>
      <c r="M16" s="9">
        <f t="shared" si="9"/>
        <v>2496431.8987737182</v>
      </c>
      <c r="N16" s="10">
        <f t="shared" si="5"/>
        <v>31.18702514457835</v>
      </c>
      <c r="O16" s="10">
        <f t="shared" si="6"/>
        <v>26.031428232226236</v>
      </c>
      <c r="P16" s="12">
        <v>5</v>
      </c>
      <c r="Q16" s="10">
        <v>0.53</v>
      </c>
      <c r="S16" s="16"/>
    </row>
    <row r="17" spans="1:20" x14ac:dyDescent="0.2">
      <c r="A17" s="7">
        <v>14</v>
      </c>
      <c r="B17" s="2" t="s">
        <v>23</v>
      </c>
      <c r="C17" s="27">
        <v>7.6980340405373394E-3</v>
      </c>
      <c r="D17" s="32">
        <v>1.2963996886948871E-3</v>
      </c>
      <c r="E17" s="7">
        <f t="shared" si="7"/>
        <v>6.4016343518424525E-3</v>
      </c>
      <c r="F17" s="9">
        <f t="shared" si="8"/>
        <v>93929.593938926861</v>
      </c>
      <c r="G17" s="8">
        <f t="shared" si="0"/>
        <v>3.1543729487978678E-2</v>
      </c>
      <c r="H17" s="9">
        <f t="shared" si="1"/>
        <v>2962.8897021251905</v>
      </c>
      <c r="I17" s="9">
        <f t="shared" si="2"/>
        <v>462833.32337974635</v>
      </c>
      <c r="J17" s="33">
        <v>0.8785805495573582</v>
      </c>
      <c r="K17" s="9">
        <f t="shared" si="3"/>
        <v>406636.35560843605</v>
      </c>
      <c r="L17" s="9">
        <f t="shared" si="4"/>
        <v>2515985.8228493012</v>
      </c>
      <c r="M17" s="9">
        <f t="shared" si="9"/>
        <v>2082187.7568337158</v>
      </c>
      <c r="N17" s="10">
        <f t="shared" si="5"/>
        <v>26.785869259534948</v>
      </c>
      <c r="O17" s="10">
        <f t="shared" si="6"/>
        <v>22.167537083015144</v>
      </c>
      <c r="P17" s="12">
        <v>5</v>
      </c>
      <c r="Q17" s="10">
        <v>0.54</v>
      </c>
      <c r="S17" s="16"/>
    </row>
    <row r="18" spans="1:20" x14ac:dyDescent="0.2">
      <c r="A18" s="7">
        <v>15</v>
      </c>
      <c r="B18" s="2" t="s">
        <v>24</v>
      </c>
      <c r="C18" s="27">
        <v>1.2050943723475958E-2</v>
      </c>
      <c r="D18" s="32">
        <v>2.3513501052728641E-3</v>
      </c>
      <c r="E18" s="7">
        <f t="shared" si="7"/>
        <v>9.699593618203094E-3</v>
      </c>
      <c r="F18" s="9">
        <f t="shared" si="8"/>
        <v>90966.70423680167</v>
      </c>
      <c r="G18" s="8">
        <f t="shared" si="0"/>
        <v>4.7417139675352507E-2</v>
      </c>
      <c r="H18" s="9">
        <f t="shared" si="1"/>
        <v>4313.3809206029055</v>
      </c>
      <c r="I18" s="9">
        <f t="shared" si="2"/>
        <v>444697.07602059148</v>
      </c>
      <c r="J18" s="33">
        <v>0.88056904380102852</v>
      </c>
      <c r="K18" s="9">
        <f t="shared" si="3"/>
        <v>391586.47901256551</v>
      </c>
      <c r="L18" s="9">
        <f t="shared" si="4"/>
        <v>2053152.499469555</v>
      </c>
      <c r="M18" s="9">
        <f t="shared" si="9"/>
        <v>1675551.4012252798</v>
      </c>
      <c r="N18" s="10">
        <f t="shared" si="5"/>
        <v>22.570373596528821</v>
      </c>
      <c r="O18" s="10">
        <f t="shared" si="6"/>
        <v>18.419392186217245</v>
      </c>
      <c r="P18" s="12">
        <v>5</v>
      </c>
      <c r="Q18" s="10">
        <v>0.53</v>
      </c>
      <c r="S18" s="16"/>
    </row>
    <row r="19" spans="1:20" x14ac:dyDescent="0.2">
      <c r="A19" s="7">
        <v>16</v>
      </c>
      <c r="B19" s="2" t="s">
        <v>25</v>
      </c>
      <c r="C19" s="27">
        <v>1.9982554164603813E-2</v>
      </c>
      <c r="D19" s="32">
        <v>4.7740292807129216E-3</v>
      </c>
      <c r="E19" s="7">
        <f t="shared" si="7"/>
        <v>1.5208524883890892E-2</v>
      </c>
      <c r="F19" s="9">
        <f t="shared" si="8"/>
        <v>86653.323316198759</v>
      </c>
      <c r="G19" s="8">
        <f t="shared" si="0"/>
        <v>7.34186397760134E-2</v>
      </c>
      <c r="H19" s="9">
        <f t="shared" si="1"/>
        <v>6361.9691299464193</v>
      </c>
      <c r="I19" s="9">
        <f t="shared" si="2"/>
        <v>418315.9891256197</v>
      </c>
      <c r="J19" s="33">
        <v>0.86154674989389712</v>
      </c>
      <c r="K19" s="9">
        <f t="shared" si="3"/>
        <v>360398.78085982846</v>
      </c>
      <c r="L19" s="9">
        <f t="shared" si="4"/>
        <v>1608455.4234489636</v>
      </c>
      <c r="M19" s="9">
        <f t="shared" si="9"/>
        <v>1283964.9222127143</v>
      </c>
      <c r="N19" s="10">
        <f t="shared" si="5"/>
        <v>18.561958871210226</v>
      </c>
      <c r="O19" s="10">
        <f t="shared" si="6"/>
        <v>14.817261162939069</v>
      </c>
      <c r="P19" s="12">
        <v>5</v>
      </c>
      <c r="Q19" s="10">
        <v>0.53</v>
      </c>
      <c r="S19" s="16"/>
    </row>
    <row r="20" spans="1:20" x14ac:dyDescent="0.2">
      <c r="A20" s="7">
        <v>17</v>
      </c>
      <c r="B20" s="2" t="s">
        <v>26</v>
      </c>
      <c r="C20" s="27">
        <v>3.3405298075862393E-2</v>
      </c>
      <c r="D20" s="32">
        <v>9.2503585104874164E-3</v>
      </c>
      <c r="E20" s="7">
        <f t="shared" si="7"/>
        <v>2.4154939565374976E-2</v>
      </c>
      <c r="F20" s="9">
        <f t="shared" si="8"/>
        <v>80291.354186252342</v>
      </c>
      <c r="G20" s="8">
        <f t="shared" si="0"/>
        <v>0.1142872821995172</v>
      </c>
      <c r="H20" s="9">
        <f t="shared" si="1"/>
        <v>9176.2806540656075</v>
      </c>
      <c r="I20" s="9">
        <f t="shared" si="2"/>
        <v>379892.51139420754</v>
      </c>
      <c r="J20" s="33">
        <v>0.8415729332486801</v>
      </c>
      <c r="K20" s="9">
        <f t="shared" si="3"/>
        <v>319707.25513323088</v>
      </c>
      <c r="L20" s="9">
        <f t="shared" si="4"/>
        <v>1190139.4343233439</v>
      </c>
      <c r="M20" s="9">
        <f t="shared" si="9"/>
        <v>923566.14135288587</v>
      </c>
      <c r="N20" s="10">
        <f t="shared" si="5"/>
        <v>14.822759516081522</v>
      </c>
      <c r="O20" s="10">
        <f t="shared" si="6"/>
        <v>11.50268482470085</v>
      </c>
      <c r="P20" s="12">
        <v>5</v>
      </c>
      <c r="Q20" s="10">
        <v>0.53</v>
      </c>
      <c r="S20" s="16"/>
    </row>
    <row r="21" spans="1:20" x14ac:dyDescent="0.2">
      <c r="A21" s="7">
        <v>18</v>
      </c>
      <c r="B21" s="2" t="s">
        <v>27</v>
      </c>
      <c r="C21" s="27">
        <v>6.0156119784432471E-2</v>
      </c>
      <c r="D21" s="32">
        <v>1.8376020890049447E-2</v>
      </c>
      <c r="E21" s="7">
        <f t="shared" si="7"/>
        <v>4.1780098894383028E-2</v>
      </c>
      <c r="F21" s="9">
        <f t="shared" si="8"/>
        <v>71115.07353218674</v>
      </c>
      <c r="G21" s="8">
        <f t="shared" si="0"/>
        <v>0.18986255163150509</v>
      </c>
      <c r="H21" s="9">
        <f t="shared" si="1"/>
        <v>13502.089320283087</v>
      </c>
      <c r="I21" s="9">
        <f t="shared" si="2"/>
        <v>323170.35329225432</v>
      </c>
      <c r="J21" s="33">
        <v>0.78655895514197482</v>
      </c>
      <c r="K21" s="9">
        <f t="shared" si="3"/>
        <v>254192.53541841841</v>
      </c>
      <c r="L21" s="9">
        <f t="shared" si="4"/>
        <v>810246.92292913632</v>
      </c>
      <c r="M21" s="9">
        <f t="shared" si="9"/>
        <v>603858.88621965493</v>
      </c>
      <c r="N21" s="10">
        <f t="shared" si="5"/>
        <v>11.393462492342328</v>
      </c>
      <c r="O21" s="10">
        <f t="shared" si="6"/>
        <v>8.4912924395184373</v>
      </c>
      <c r="P21" s="12">
        <v>5</v>
      </c>
      <c r="Q21" s="10">
        <v>0.52</v>
      </c>
      <c r="S21" s="16"/>
    </row>
    <row r="22" spans="1:20" x14ac:dyDescent="0.2">
      <c r="A22" s="7">
        <v>19</v>
      </c>
      <c r="B22" s="2" t="s">
        <v>28</v>
      </c>
      <c r="C22" s="27">
        <v>0.10403891750470116</v>
      </c>
      <c r="D22" s="32">
        <v>3.3415092796991251E-2</v>
      </c>
      <c r="E22" s="7">
        <f t="shared" si="7"/>
        <v>7.062382470770992E-2</v>
      </c>
      <c r="F22" s="9">
        <f t="shared" si="8"/>
        <v>57612.984211903655</v>
      </c>
      <c r="G22" s="8">
        <f t="shared" si="0"/>
        <v>0.30470103107329682</v>
      </c>
      <c r="H22" s="9">
        <f t="shared" si="1"/>
        <v>17554.735692576614</v>
      </c>
      <c r="I22" s="9">
        <f t="shared" si="2"/>
        <v>248566.76575122087</v>
      </c>
      <c r="J22" s="33">
        <v>0.73804430966744572</v>
      </c>
      <c r="K22" s="9">
        <f t="shared" si="3"/>
        <v>183453.2870351295</v>
      </c>
      <c r="L22" s="9">
        <f t="shared" si="4"/>
        <v>487076.56963688193</v>
      </c>
      <c r="M22" s="9">
        <f t="shared" si="9"/>
        <v>349666.35080123652</v>
      </c>
      <c r="N22" s="10">
        <f t="shared" si="5"/>
        <v>8.4542846773114224</v>
      </c>
      <c r="O22" s="10">
        <f t="shared" si="6"/>
        <v>6.069228240549819</v>
      </c>
      <c r="P22" s="12">
        <v>5</v>
      </c>
      <c r="Q22" s="7">
        <v>0.55000000000000004</v>
      </c>
      <c r="S22" s="16"/>
    </row>
    <row r="23" spans="1:20" x14ac:dyDescent="0.2">
      <c r="A23" s="7">
        <v>20</v>
      </c>
      <c r="B23" s="2" t="s">
        <v>29</v>
      </c>
      <c r="C23" s="27">
        <v>0.20465792449228329</v>
      </c>
      <c r="D23" s="32">
        <v>6.7357817295408157E-2</v>
      </c>
      <c r="E23" s="7">
        <f t="shared" si="7"/>
        <v>0.13730010719687513</v>
      </c>
      <c r="F23" s="9">
        <f t="shared" si="8"/>
        <v>40058.24851932704</v>
      </c>
      <c r="G23" s="8">
        <v>1</v>
      </c>
      <c r="H23" s="9">
        <f t="shared" si="1"/>
        <v>40058.24851932704</v>
      </c>
      <c r="I23" s="9">
        <f>L23</f>
        <v>238509.80388566107</v>
      </c>
      <c r="J23" s="33">
        <v>0.69688147429691405</v>
      </c>
      <c r="K23" s="9">
        <f t="shared" si="3"/>
        <v>166213.06376610731</v>
      </c>
      <c r="L23" s="9">
        <f>-(E24*90^3)/3-E25*(90^2)/2-(E25^2)*90/(4*E24)-(E25^3)/(24*(E24^2))</f>
        <v>238509.80388566107</v>
      </c>
      <c r="M23" s="9">
        <f t="shared" si="9"/>
        <v>166213.06376610702</v>
      </c>
      <c r="N23" s="10">
        <f t="shared" si="5"/>
        <v>5.9540746962660247</v>
      </c>
      <c r="O23" s="10">
        <f t="shared" si="6"/>
        <v>4.1492843524078102</v>
      </c>
      <c r="P23" s="12"/>
      <c r="Q23" s="7"/>
      <c r="S23" s="16"/>
    </row>
    <row r="24" spans="1:20" x14ac:dyDescent="0.2">
      <c r="B24" s="1" t="s">
        <v>30</v>
      </c>
      <c r="C24" s="1">
        <f>((D22^0.5-(D23*0.97)^0.5)^2)/25</f>
        <v>2.1207070703232846E-4</v>
      </c>
      <c r="E24" s="1">
        <f>((F22^0.5-(F23*0.97)^0.5)^2)/25</f>
        <v>73.63879450739465</v>
      </c>
      <c r="G24" s="13"/>
    </row>
    <row r="25" spans="1:20" x14ac:dyDescent="0.2">
      <c r="B25" s="1" t="s">
        <v>31</v>
      </c>
      <c r="C25" s="1">
        <f>(D23-D22)/5-C24*(90+85)</f>
        <v>-3.0323828830974103E-2</v>
      </c>
      <c r="E25" s="1">
        <f>(F23-F22)/5-E24*(90+85)</f>
        <v>-16397.736177309387</v>
      </c>
      <c r="G25" s="13"/>
    </row>
    <row r="27" spans="1:20" x14ac:dyDescent="0.2">
      <c r="A27" s="1" t="s">
        <v>32</v>
      </c>
      <c r="E27" s="1" t="s">
        <v>58</v>
      </c>
      <c r="N27" s="1" t="s">
        <v>1</v>
      </c>
    </row>
    <row r="28" spans="1:20" x14ac:dyDescent="0.2">
      <c r="A28" s="2"/>
      <c r="B28" s="2" t="s">
        <v>2</v>
      </c>
      <c r="C28" s="2"/>
      <c r="D28" s="18"/>
      <c r="E28" s="2"/>
      <c r="N28" s="1" t="s">
        <v>57</v>
      </c>
    </row>
    <row r="29" spans="1:20" ht="18.75" x14ac:dyDescent="0.35">
      <c r="A29" s="3" t="s">
        <v>4</v>
      </c>
      <c r="B29" s="4" t="s">
        <v>5</v>
      </c>
      <c r="C29" s="5" t="s">
        <v>34</v>
      </c>
      <c r="D29" s="19" t="s">
        <v>60</v>
      </c>
      <c r="E29" s="5" t="s">
        <v>48</v>
      </c>
      <c r="F29" s="5" t="s">
        <v>35</v>
      </c>
      <c r="G29" s="5" t="s">
        <v>36</v>
      </c>
      <c r="H29" s="5" t="s">
        <v>37</v>
      </c>
      <c r="I29" s="5" t="s">
        <v>38</v>
      </c>
      <c r="J29" s="5" t="s">
        <v>49</v>
      </c>
      <c r="K29" s="5" t="s">
        <v>50</v>
      </c>
      <c r="L29" s="5" t="s">
        <v>39</v>
      </c>
      <c r="M29" s="5" t="s">
        <v>51</v>
      </c>
      <c r="N29" s="5" t="s">
        <v>63</v>
      </c>
      <c r="O29" s="5" t="s">
        <v>52</v>
      </c>
      <c r="P29" s="5" t="s">
        <v>43</v>
      </c>
      <c r="Q29" s="5" t="s">
        <v>44</v>
      </c>
      <c r="R29" s="6"/>
      <c r="S29" s="5"/>
      <c r="T29" s="6"/>
    </row>
    <row r="30" spans="1:20" x14ac:dyDescent="0.2">
      <c r="A30" s="7">
        <v>1</v>
      </c>
      <c r="B30" s="2" t="s">
        <v>10</v>
      </c>
      <c r="C30" s="27">
        <v>5.9779780328138264E-3</v>
      </c>
      <c r="D30" s="32">
        <v>4.1085759675696403E-5</v>
      </c>
      <c r="E30" s="7">
        <f>C30-D30</f>
        <v>5.9368922731381302E-3</v>
      </c>
      <c r="F30" s="2">
        <v>100000</v>
      </c>
      <c r="G30" s="8">
        <f t="shared" ref="G30:G48" si="10">nx * MMx / (1+(1-ax)* nx *MMx)</f>
        <v>5.9056875994796722E-3</v>
      </c>
      <c r="H30" s="9">
        <f t="shared" ref="H30:H49" si="11">lx * qx</f>
        <v>590.56875994796724</v>
      </c>
      <c r="I30" s="9">
        <f t="shared" ref="I30:I48" si="12">nx*(lx-dx)+ax*nx*dx</f>
        <v>99474.393803646308</v>
      </c>
      <c r="J30" s="29">
        <v>0.97636999999999996</v>
      </c>
      <c r="K30" s="9">
        <f t="shared" ref="K30:K49" si="13">J30*I30</f>
        <v>97123.813878066139</v>
      </c>
      <c r="L30" s="9">
        <f t="shared" ref="L30:L48" si="14">L31+I30</f>
        <v>7933425.1345657511</v>
      </c>
      <c r="M30" s="9">
        <f>SUM(K30:K49)</f>
        <v>7309650.6641537603</v>
      </c>
      <c r="N30" s="10">
        <f t="shared" ref="N30:N49" si="15">TTx/lx</f>
        <v>79.334251345657506</v>
      </c>
      <c r="O30" s="10">
        <f t="shared" ref="O30:O49" si="16">M30/F30</f>
        <v>73.096506641537601</v>
      </c>
      <c r="P30" s="12">
        <v>1</v>
      </c>
      <c r="Q30" s="10">
        <v>0.11</v>
      </c>
      <c r="S30"/>
    </row>
    <row r="31" spans="1:20" x14ac:dyDescent="0.2">
      <c r="A31" s="7">
        <v>2</v>
      </c>
      <c r="B31" s="2" t="s">
        <v>11</v>
      </c>
      <c r="C31" s="27">
        <v>3.0015235994793011E-4</v>
      </c>
      <c r="D31" s="32">
        <v>8.1563141290198401E-6</v>
      </c>
      <c r="E31" s="7">
        <f t="shared" ref="E31:E49" si="17">C31-D31</f>
        <v>2.9199604581891029E-4</v>
      </c>
      <c r="F31" s="9">
        <f t="shared" ref="F31:F49" si="18">$F30-$H30</f>
        <v>99409.431240052028</v>
      </c>
      <c r="G31" s="8">
        <f t="shared" si="10"/>
        <v>1.1672207378739135E-3</v>
      </c>
      <c r="H31" s="9">
        <f t="shared" si="11"/>
        <v>116.03274968363959</v>
      </c>
      <c r="I31" s="9">
        <f t="shared" si="12"/>
        <v>397377.81160091679</v>
      </c>
      <c r="J31" s="29">
        <v>0.97636999999999996</v>
      </c>
      <c r="K31" s="9">
        <f t="shared" si="13"/>
        <v>387987.77391278709</v>
      </c>
      <c r="L31" s="9">
        <f t="shared" si="14"/>
        <v>7833950.7407621052</v>
      </c>
      <c r="M31" s="9">
        <f t="shared" ref="M31:M49" si="19">M30-K30</f>
        <v>7212526.8502756944</v>
      </c>
      <c r="N31" s="10">
        <f t="shared" si="15"/>
        <v>78.804904555231062</v>
      </c>
      <c r="O31" s="10">
        <f t="shared" si="16"/>
        <v>72.553748274235872</v>
      </c>
      <c r="P31" s="12">
        <v>4</v>
      </c>
      <c r="Q31" s="10">
        <v>0.44</v>
      </c>
      <c r="S31"/>
    </row>
    <row r="32" spans="1:20" x14ac:dyDescent="0.2">
      <c r="A32" s="7">
        <v>3</v>
      </c>
      <c r="B32" s="2" t="s">
        <v>12</v>
      </c>
      <c r="C32" s="27">
        <v>1.1670950243694515E-4</v>
      </c>
      <c r="D32" s="32">
        <v>5.0743261929106587E-6</v>
      </c>
      <c r="E32" s="7">
        <f t="shared" si="17"/>
        <v>1.116351762440345E-4</v>
      </c>
      <c r="F32" s="9">
        <f t="shared" si="18"/>
        <v>99293.398490368389</v>
      </c>
      <c r="G32" s="8">
        <f t="shared" si="10"/>
        <v>5.5800457563752025E-4</v>
      </c>
      <c r="H32" s="9">
        <f t="shared" si="11"/>
        <v>55.40617068822521</v>
      </c>
      <c r="I32" s="9">
        <f t="shared" si="12"/>
        <v>496314.62548244937</v>
      </c>
      <c r="J32" s="29">
        <v>0.96994999999999998</v>
      </c>
      <c r="K32" s="9">
        <f t="shared" si="13"/>
        <v>481400.37098670175</v>
      </c>
      <c r="L32" s="9">
        <f t="shared" si="14"/>
        <v>7436572.9291611882</v>
      </c>
      <c r="M32" s="9">
        <f t="shared" si="19"/>
        <v>6824539.076362907</v>
      </c>
      <c r="N32" s="10">
        <f t="shared" si="15"/>
        <v>74.894938054542948</v>
      </c>
      <c r="O32" s="10">
        <f t="shared" si="16"/>
        <v>68.731045367783409</v>
      </c>
      <c r="P32" s="12">
        <v>5</v>
      </c>
      <c r="Q32" s="10">
        <v>0.45</v>
      </c>
      <c r="S32"/>
    </row>
    <row r="33" spans="1:19" x14ac:dyDescent="0.2">
      <c r="A33" s="7">
        <v>4</v>
      </c>
      <c r="B33" s="2" t="s">
        <v>13</v>
      </c>
      <c r="C33" s="27">
        <v>1.778786478106644E-4</v>
      </c>
      <c r="D33" s="32">
        <v>7.7903057435327473E-6</v>
      </c>
      <c r="E33" s="7">
        <f t="shared" si="17"/>
        <v>1.7008834206713166E-4</v>
      </c>
      <c r="F33" s="9">
        <f t="shared" si="18"/>
        <v>99237.992319680168</v>
      </c>
      <c r="G33" s="8">
        <f t="shared" si="10"/>
        <v>8.5017419160602909E-4</v>
      </c>
      <c r="H33" s="9">
        <f t="shared" si="11"/>
        <v>84.369579896989407</v>
      </c>
      <c r="I33" s="9">
        <f t="shared" si="12"/>
        <v>496033.87787559145</v>
      </c>
      <c r="J33" s="33">
        <v>0.96021022032699843</v>
      </c>
      <c r="K33" s="9">
        <f t="shared" si="13"/>
        <v>476296.7991645771</v>
      </c>
      <c r="L33" s="9">
        <f t="shared" si="14"/>
        <v>6940258.3036787389</v>
      </c>
      <c r="M33" s="9">
        <f t="shared" si="19"/>
        <v>6343138.705376205</v>
      </c>
      <c r="N33" s="10">
        <f t="shared" si="15"/>
        <v>69.9354968943925</v>
      </c>
      <c r="O33" s="10">
        <f t="shared" si="16"/>
        <v>63.918450556141281</v>
      </c>
      <c r="P33" s="12">
        <v>5</v>
      </c>
      <c r="Q33" s="10">
        <v>0.63</v>
      </c>
      <c r="S33" s="16"/>
    </row>
    <row r="34" spans="1:19" x14ac:dyDescent="0.2">
      <c r="A34" s="7">
        <v>5</v>
      </c>
      <c r="B34" s="2" t="s">
        <v>14</v>
      </c>
      <c r="C34" s="27">
        <v>5.7188776535190521E-4</v>
      </c>
      <c r="D34" s="32">
        <v>1.0714524877787451E-5</v>
      </c>
      <c r="E34" s="7">
        <f t="shared" si="17"/>
        <v>5.6117324047411771E-4</v>
      </c>
      <c r="F34" s="9">
        <f t="shared" si="18"/>
        <v>99153.622739783183</v>
      </c>
      <c r="G34" s="8">
        <f t="shared" si="10"/>
        <v>2.8023278716921749E-3</v>
      </c>
      <c r="H34" s="9">
        <f t="shared" si="11"/>
        <v>277.86096058294544</v>
      </c>
      <c r="I34" s="9">
        <f t="shared" si="12"/>
        <v>495142.9265376043</v>
      </c>
      <c r="J34" s="33">
        <v>0.96138031133514545</v>
      </c>
      <c r="K34" s="9">
        <f t="shared" si="13"/>
        <v>476020.66087011708</v>
      </c>
      <c r="L34" s="9">
        <f t="shared" si="14"/>
        <v>6444224.4258031473</v>
      </c>
      <c r="M34" s="9">
        <f t="shared" si="19"/>
        <v>5866841.9062116276</v>
      </c>
      <c r="N34" s="10">
        <f t="shared" si="15"/>
        <v>64.992324513600906</v>
      </c>
      <c r="O34" s="10">
        <f t="shared" si="16"/>
        <v>59.169213833048261</v>
      </c>
      <c r="P34" s="12">
        <v>5</v>
      </c>
      <c r="Q34" s="10">
        <v>0.55000000000000004</v>
      </c>
      <c r="S34" s="16"/>
    </row>
    <row r="35" spans="1:19" x14ac:dyDescent="0.2">
      <c r="A35" s="7">
        <v>6</v>
      </c>
      <c r="B35" s="2" t="s">
        <v>15</v>
      </c>
      <c r="C35" s="28">
        <v>7.1341615069443537E-4</v>
      </c>
      <c r="D35" s="32">
        <v>1.7017265979867264E-5</v>
      </c>
      <c r="E35" s="7">
        <f t="shared" si="17"/>
        <v>6.9639888471456808E-4</v>
      </c>
      <c r="F35" s="9">
        <f t="shared" si="18"/>
        <v>98875.761779200242</v>
      </c>
      <c r="G35" s="8">
        <f t="shared" si="10"/>
        <v>3.4759428168204274E-3</v>
      </c>
      <c r="H35" s="9">
        <f t="shared" si="11"/>
        <v>343.68649391405881</v>
      </c>
      <c r="I35" s="9">
        <f t="shared" si="12"/>
        <v>493519.59266121604</v>
      </c>
      <c r="J35" s="33">
        <v>0.95596948729771913</v>
      </c>
      <c r="K35" s="9">
        <f t="shared" si="13"/>
        <v>471789.67196772189</v>
      </c>
      <c r="L35" s="9">
        <f t="shared" si="14"/>
        <v>5949081.4992655432</v>
      </c>
      <c r="M35" s="9">
        <f t="shared" si="19"/>
        <v>5390821.2453415105</v>
      </c>
      <c r="N35" s="10">
        <f t="shared" si="15"/>
        <v>60.167238079545264</v>
      </c>
      <c r="O35" s="10">
        <f t="shared" si="16"/>
        <v>54.521160174520524</v>
      </c>
      <c r="P35" s="12">
        <v>5</v>
      </c>
      <c r="Q35" s="10">
        <v>0.5</v>
      </c>
      <c r="S35" s="16"/>
    </row>
    <row r="36" spans="1:19" x14ac:dyDescent="0.2">
      <c r="A36" s="7">
        <v>7</v>
      </c>
      <c r="B36" s="2" t="s">
        <v>16</v>
      </c>
      <c r="C36" s="27">
        <v>7.3004570975301289E-4</v>
      </c>
      <c r="D36" s="32">
        <v>3.0418571239708872E-5</v>
      </c>
      <c r="E36" s="7">
        <f t="shared" si="17"/>
        <v>6.9962713851330399E-4</v>
      </c>
      <c r="F36" s="9">
        <f t="shared" si="18"/>
        <v>98532.075285286177</v>
      </c>
      <c r="G36" s="8">
        <f t="shared" si="10"/>
        <v>3.4920278988503171E-3</v>
      </c>
      <c r="H36" s="9">
        <f t="shared" si="11"/>
        <v>344.07675582783912</v>
      </c>
      <c r="I36" s="9">
        <f t="shared" si="12"/>
        <v>491800.1845368612</v>
      </c>
      <c r="J36" s="33">
        <v>0.9553793897517634</v>
      </c>
      <c r="K36" s="9">
        <f t="shared" si="13"/>
        <v>469855.76018263109</v>
      </c>
      <c r="L36" s="9">
        <f t="shared" si="14"/>
        <v>5455561.9066043273</v>
      </c>
      <c r="M36" s="9">
        <f t="shared" si="19"/>
        <v>4919031.573373789</v>
      </c>
      <c r="N36" s="10">
        <f t="shared" si="15"/>
        <v>55.368385277672189</v>
      </c>
      <c r="O36" s="10">
        <f t="shared" si="16"/>
        <v>49.923149990816739</v>
      </c>
      <c r="P36" s="12">
        <v>5</v>
      </c>
      <c r="Q36" s="10">
        <v>0.5</v>
      </c>
      <c r="S36" s="16"/>
    </row>
    <row r="37" spans="1:19" x14ac:dyDescent="0.2">
      <c r="A37" s="7">
        <v>8</v>
      </c>
      <c r="B37" s="2" t="s">
        <v>17</v>
      </c>
      <c r="C37" s="27">
        <v>9.831422318108934E-4</v>
      </c>
      <c r="D37" s="32">
        <v>5.3643673362697552E-5</v>
      </c>
      <c r="E37" s="7">
        <f t="shared" si="17"/>
        <v>9.2949855844819585E-4</v>
      </c>
      <c r="F37" s="9">
        <f t="shared" si="18"/>
        <v>98187.998529458331</v>
      </c>
      <c r="G37" s="8">
        <f t="shared" si="10"/>
        <v>4.6369332364816001E-3</v>
      </c>
      <c r="H37" s="9">
        <f t="shared" si="11"/>
        <v>455.29119380485179</v>
      </c>
      <c r="I37" s="9">
        <f t="shared" si="12"/>
        <v>489824.52922246978</v>
      </c>
      <c r="J37" s="33">
        <v>0.94627144806440122</v>
      </c>
      <c r="K37" s="9">
        <f t="shared" si="13"/>
        <v>463506.96656481008</v>
      </c>
      <c r="L37" s="9">
        <f t="shared" si="14"/>
        <v>4963761.722067466</v>
      </c>
      <c r="M37" s="9">
        <f t="shared" si="19"/>
        <v>4449175.8131911578</v>
      </c>
      <c r="N37" s="10">
        <f t="shared" si="15"/>
        <v>50.553650103971108</v>
      </c>
      <c r="O37" s="10">
        <f t="shared" si="16"/>
        <v>45.312827227620062</v>
      </c>
      <c r="P37" s="12">
        <v>5</v>
      </c>
      <c r="Q37" s="10">
        <v>0.51</v>
      </c>
      <c r="S37" s="16"/>
    </row>
    <row r="38" spans="1:19" x14ac:dyDescent="0.2">
      <c r="A38" s="7">
        <v>9</v>
      </c>
      <c r="B38" s="2" t="s">
        <v>18</v>
      </c>
      <c r="C38" s="27">
        <v>1.3497647973487673E-3</v>
      </c>
      <c r="D38" s="32">
        <v>1.3350400904685991E-4</v>
      </c>
      <c r="E38" s="7">
        <f t="shared" si="17"/>
        <v>1.2162607883019075E-3</v>
      </c>
      <c r="F38" s="9">
        <f t="shared" si="18"/>
        <v>97732.707335653482</v>
      </c>
      <c r="G38" s="8">
        <f t="shared" si="10"/>
        <v>6.0636041240729882E-3</v>
      </c>
      <c r="H38" s="9">
        <f t="shared" si="11"/>
        <v>592.61244725728682</v>
      </c>
      <c r="I38" s="9">
        <f t="shared" si="12"/>
        <v>487241.26680484996</v>
      </c>
      <c r="J38" s="33">
        <v>0.94350441106889393</v>
      </c>
      <c r="K38" s="9">
        <f t="shared" si="13"/>
        <v>459714.28448517178</v>
      </c>
      <c r="L38" s="9">
        <f t="shared" si="14"/>
        <v>4473937.1928449962</v>
      </c>
      <c r="M38" s="9">
        <f t="shared" si="19"/>
        <v>3985668.8466263479</v>
      </c>
      <c r="N38" s="10">
        <f t="shared" si="15"/>
        <v>45.777276766514753</v>
      </c>
      <c r="O38" s="10">
        <f t="shared" si="16"/>
        <v>40.781320351005476</v>
      </c>
      <c r="P38" s="12">
        <v>5</v>
      </c>
      <c r="Q38" s="10">
        <v>0.52</v>
      </c>
      <c r="S38" s="16"/>
    </row>
    <row r="39" spans="1:19" x14ac:dyDescent="0.2">
      <c r="A39" s="7">
        <v>10</v>
      </c>
      <c r="B39" s="2" t="s">
        <v>19</v>
      </c>
      <c r="C39" s="27">
        <v>1.9288382293242375E-3</v>
      </c>
      <c r="D39" s="32">
        <v>3.1296846048999976E-4</v>
      </c>
      <c r="E39" s="7">
        <f t="shared" si="17"/>
        <v>1.6158697688342378E-3</v>
      </c>
      <c r="F39" s="9">
        <f t="shared" si="18"/>
        <v>97140.094888396197</v>
      </c>
      <c r="G39" s="8">
        <f t="shared" si="10"/>
        <v>8.0487852406177281E-3</v>
      </c>
      <c r="H39" s="9">
        <f t="shared" si="11"/>
        <v>781.85976200992889</v>
      </c>
      <c r="I39" s="9">
        <f t="shared" si="12"/>
        <v>483863.10400125763</v>
      </c>
      <c r="J39" s="33">
        <v>0.92944733157601933</v>
      </c>
      <c r="K39" s="9">
        <f t="shared" si="13"/>
        <v>449725.27086205879</v>
      </c>
      <c r="L39" s="9">
        <f t="shared" si="14"/>
        <v>3986695.9260401465</v>
      </c>
      <c r="M39" s="9">
        <f t="shared" si="19"/>
        <v>3525954.5621411763</v>
      </c>
      <c r="N39" s="10">
        <f t="shared" si="15"/>
        <v>41.040683876420367</v>
      </c>
      <c r="O39" s="10">
        <f t="shared" si="16"/>
        <v>36.297623202778716</v>
      </c>
      <c r="P39" s="12">
        <v>5</v>
      </c>
      <c r="Q39" s="10">
        <v>0.53</v>
      </c>
      <c r="S39" s="16"/>
    </row>
    <row r="40" spans="1:19" x14ac:dyDescent="0.2">
      <c r="A40" s="7">
        <v>11</v>
      </c>
      <c r="B40" s="2" t="s">
        <v>20</v>
      </c>
      <c r="C40" s="27">
        <v>2.716322823084389E-3</v>
      </c>
      <c r="D40" s="32">
        <v>6.1842072518229101E-4</v>
      </c>
      <c r="E40" s="7">
        <f t="shared" si="17"/>
        <v>2.0979020979020979E-3</v>
      </c>
      <c r="F40" s="9">
        <f t="shared" si="18"/>
        <v>96358.235126386266</v>
      </c>
      <c r="G40" s="8">
        <f t="shared" si="10"/>
        <v>1.0439139814879254E-2</v>
      </c>
      <c r="H40" s="9">
        <f t="shared" si="11"/>
        <v>1005.8970887993556</v>
      </c>
      <c r="I40" s="9">
        <f t="shared" si="12"/>
        <v>479477.6123276928</v>
      </c>
      <c r="J40" s="33">
        <v>0.92709168662999875</v>
      </c>
      <c r="K40" s="9">
        <f t="shared" si="13"/>
        <v>444519.7083142054</v>
      </c>
      <c r="L40" s="9">
        <f t="shared" si="14"/>
        <v>3502832.8220388889</v>
      </c>
      <c r="M40" s="9">
        <f t="shared" si="19"/>
        <v>3076229.2912791176</v>
      </c>
      <c r="N40" s="10">
        <f t="shared" si="15"/>
        <v>36.352189487950575</v>
      </c>
      <c r="O40" s="10">
        <f t="shared" si="16"/>
        <v>31.924923565113513</v>
      </c>
      <c r="P40" s="12">
        <v>5</v>
      </c>
      <c r="Q40" s="10">
        <v>0.54</v>
      </c>
      <c r="S40" s="16"/>
    </row>
    <row r="41" spans="1:19" x14ac:dyDescent="0.2">
      <c r="A41" s="7">
        <v>12</v>
      </c>
      <c r="B41" s="2" t="s">
        <v>21</v>
      </c>
      <c r="C41" s="27">
        <v>4.5604347499812389E-3</v>
      </c>
      <c r="D41" s="32">
        <v>1.1584786252094954E-3</v>
      </c>
      <c r="E41" s="7">
        <f t="shared" si="17"/>
        <v>3.4019561247717435E-3</v>
      </c>
      <c r="F41" s="9">
        <f t="shared" si="18"/>
        <v>95352.338037586916</v>
      </c>
      <c r="G41" s="8">
        <f t="shared" si="10"/>
        <v>1.6877720911992612E-2</v>
      </c>
      <c r="H41" s="9">
        <f t="shared" si="11"/>
        <v>1609.3301497043692</v>
      </c>
      <c r="I41" s="9">
        <f t="shared" si="12"/>
        <v>473060.2308436145</v>
      </c>
      <c r="J41" s="33">
        <v>0.91321789245806839</v>
      </c>
      <c r="K41" s="9">
        <f t="shared" si="13"/>
        <v>432007.06701673294</v>
      </c>
      <c r="L41" s="9">
        <f t="shared" si="14"/>
        <v>3023355.2097111964</v>
      </c>
      <c r="M41" s="9">
        <f t="shared" si="19"/>
        <v>2631709.5829649121</v>
      </c>
      <c r="N41" s="10">
        <f t="shared" si="15"/>
        <v>31.707195354973056</v>
      </c>
      <c r="O41" s="10">
        <f t="shared" si="16"/>
        <v>27.599843245873206</v>
      </c>
      <c r="P41" s="12">
        <v>5</v>
      </c>
      <c r="Q41" s="10">
        <v>0.54</v>
      </c>
      <c r="S41" s="16"/>
    </row>
    <row r="42" spans="1:19" x14ac:dyDescent="0.2">
      <c r="A42" s="7">
        <v>13</v>
      </c>
      <c r="B42" s="2" t="s">
        <v>22</v>
      </c>
      <c r="C42" s="27">
        <v>7.8278620558946861E-3</v>
      </c>
      <c r="D42" s="32">
        <v>2.0867718015335898E-3</v>
      </c>
      <c r="E42" s="7">
        <f t="shared" si="17"/>
        <v>5.7410902543610963E-3</v>
      </c>
      <c r="F42" s="9">
        <f t="shared" si="18"/>
        <v>93743.007887882544</v>
      </c>
      <c r="G42" s="8">
        <f t="shared" si="10"/>
        <v>2.8331349749148697E-2</v>
      </c>
      <c r="H42" s="9">
        <f t="shared" si="11"/>
        <v>2655.8659430088055</v>
      </c>
      <c r="I42" s="9">
        <f t="shared" si="12"/>
        <v>462606.5477704925</v>
      </c>
      <c r="J42" s="33">
        <v>0.89319320477167874</v>
      </c>
      <c r="K42" s="9">
        <f t="shared" si="13"/>
        <v>413197.02495148889</v>
      </c>
      <c r="L42" s="9">
        <f t="shared" si="14"/>
        <v>2550294.978867582</v>
      </c>
      <c r="M42" s="9">
        <f t="shared" si="19"/>
        <v>2199702.5159481792</v>
      </c>
      <c r="N42" s="10">
        <f t="shared" si="15"/>
        <v>27.205175472049682</v>
      </c>
      <c r="O42" s="10">
        <f t="shared" si="16"/>
        <v>23.465243600664518</v>
      </c>
      <c r="P42" s="12">
        <v>5</v>
      </c>
      <c r="Q42" s="10">
        <v>0.54</v>
      </c>
      <c r="S42" s="16"/>
    </row>
    <row r="43" spans="1:19" x14ac:dyDescent="0.2">
      <c r="A43" s="7">
        <v>14</v>
      </c>
      <c r="B43" s="2" t="s">
        <v>23</v>
      </c>
      <c r="C43" s="27">
        <v>1.2993237244188049E-2</v>
      </c>
      <c r="D43" s="32">
        <v>3.5470234598276402E-3</v>
      </c>
      <c r="E43" s="7">
        <f t="shared" si="17"/>
        <v>9.4462137843604084E-3</v>
      </c>
      <c r="F43" s="9">
        <f t="shared" si="18"/>
        <v>91087.141944873743</v>
      </c>
      <c r="G43" s="8">
        <f t="shared" si="10"/>
        <v>4.6205374191689526E-2</v>
      </c>
      <c r="H43" s="9">
        <f t="shared" si="11"/>
        <v>4208.7154776144298</v>
      </c>
      <c r="I43" s="9">
        <f t="shared" si="12"/>
        <v>445545.2283519748</v>
      </c>
      <c r="J43" s="33">
        <v>0.89155625182414877</v>
      </c>
      <c r="K43" s="9">
        <f t="shared" si="13"/>
        <v>397228.63380762114</v>
      </c>
      <c r="L43" s="9">
        <f t="shared" si="14"/>
        <v>2087688.4310970893</v>
      </c>
      <c r="M43" s="9">
        <f t="shared" si="19"/>
        <v>1786505.4909966902</v>
      </c>
      <c r="N43" s="10">
        <f t="shared" si="15"/>
        <v>22.919683135524942</v>
      </c>
      <c r="O43" s="10">
        <f t="shared" si="16"/>
        <v>19.613146848738428</v>
      </c>
      <c r="P43" s="12">
        <v>5</v>
      </c>
      <c r="Q43" s="10">
        <v>0.53</v>
      </c>
      <c r="S43" s="16"/>
    </row>
    <row r="44" spans="1:19" x14ac:dyDescent="0.2">
      <c r="A44" s="7">
        <v>15</v>
      </c>
      <c r="B44" s="2" t="s">
        <v>24</v>
      </c>
      <c r="C44" s="27">
        <v>2.1832152719414095E-2</v>
      </c>
      <c r="D44" s="32">
        <v>5.9214791691679673E-3</v>
      </c>
      <c r="E44" s="7">
        <f t="shared" si="17"/>
        <v>1.5910673550246127E-2</v>
      </c>
      <c r="F44" s="9">
        <f t="shared" si="18"/>
        <v>86878.426467259313</v>
      </c>
      <c r="G44" s="8">
        <f t="shared" si="10"/>
        <v>7.6627306798805778E-2</v>
      </c>
      <c r="H44" s="9">
        <f t="shared" si="11"/>
        <v>6657.2598391041674</v>
      </c>
      <c r="I44" s="9">
        <f t="shared" si="12"/>
        <v>418414.70872244658</v>
      </c>
      <c r="J44" s="33">
        <v>0.88926740654979075</v>
      </c>
      <c r="K44" s="9">
        <f t="shared" si="13"/>
        <v>372082.5628878962</v>
      </c>
      <c r="L44" s="9">
        <f t="shared" si="14"/>
        <v>1642143.2027451145</v>
      </c>
      <c r="M44" s="9">
        <f t="shared" si="19"/>
        <v>1389276.857189069</v>
      </c>
      <c r="N44" s="10">
        <f t="shared" si="15"/>
        <v>18.901622295886845</v>
      </c>
      <c r="O44" s="10">
        <f t="shared" si="16"/>
        <v>15.991045345562593</v>
      </c>
      <c r="P44" s="12">
        <v>5</v>
      </c>
      <c r="Q44" s="10">
        <v>0.52</v>
      </c>
      <c r="S44" s="16"/>
    </row>
    <row r="45" spans="1:19" x14ac:dyDescent="0.2">
      <c r="A45" s="7">
        <v>16</v>
      </c>
      <c r="B45" s="2" t="s">
        <v>25</v>
      </c>
      <c r="C45" s="27">
        <v>3.5790087845420634E-2</v>
      </c>
      <c r="D45" s="32">
        <v>1.0299734171600716E-2</v>
      </c>
      <c r="E45" s="7">
        <f t="shared" si="17"/>
        <v>2.5490353673819917E-2</v>
      </c>
      <c r="F45" s="9">
        <f t="shared" si="18"/>
        <v>80221.166628155144</v>
      </c>
      <c r="G45" s="8">
        <f t="shared" si="10"/>
        <v>0.12024859708799827</v>
      </c>
      <c r="H45" s="9">
        <f t="shared" si="11"/>
        <v>9646.4827437982003</v>
      </c>
      <c r="I45" s="9">
        <f t="shared" si="12"/>
        <v>378436.59869284992</v>
      </c>
      <c r="J45" s="33">
        <v>0.87878922227587419</v>
      </c>
      <c r="K45" s="9">
        <f t="shared" si="13"/>
        <v>332566.00424601667</v>
      </c>
      <c r="L45" s="9">
        <f t="shared" si="14"/>
        <v>1223728.4940226679</v>
      </c>
      <c r="M45" s="9">
        <f t="shared" si="19"/>
        <v>1017194.2943011728</v>
      </c>
      <c r="N45" s="10">
        <f t="shared" si="15"/>
        <v>15.254434028551975</v>
      </c>
      <c r="O45" s="10">
        <f t="shared" si="16"/>
        <v>12.679874116218215</v>
      </c>
      <c r="P45" s="12">
        <v>5</v>
      </c>
      <c r="Q45" s="10">
        <v>0.53</v>
      </c>
      <c r="S45" s="16"/>
    </row>
    <row r="46" spans="1:19" x14ac:dyDescent="0.2">
      <c r="A46" s="7">
        <v>17</v>
      </c>
      <c r="B46" s="2" t="s">
        <v>26</v>
      </c>
      <c r="C46" s="27">
        <v>5.6101938262742283E-2</v>
      </c>
      <c r="D46" s="32">
        <v>1.6524587221823404E-2</v>
      </c>
      <c r="E46" s="7">
        <f t="shared" si="17"/>
        <v>3.9577351040918876E-2</v>
      </c>
      <c r="F46" s="9">
        <f t="shared" si="18"/>
        <v>70574.683884356942</v>
      </c>
      <c r="G46" s="8">
        <f t="shared" si="10"/>
        <v>0.18039485634364716</v>
      </c>
      <c r="H46" s="9">
        <f t="shared" si="11"/>
        <v>12731.309960816881</v>
      </c>
      <c r="I46" s="9">
        <f t="shared" si="12"/>
        <v>321681.71001778333</v>
      </c>
      <c r="J46" s="33">
        <v>0.85739611829198537</v>
      </c>
      <c r="K46" s="9">
        <f t="shared" si="13"/>
        <v>275808.64949477551</v>
      </c>
      <c r="L46" s="9">
        <f t="shared" si="14"/>
        <v>845291.8953298179</v>
      </c>
      <c r="M46" s="9">
        <f t="shared" si="19"/>
        <v>684628.29005515622</v>
      </c>
      <c r="N46" s="10">
        <f t="shared" si="15"/>
        <v>11.977267892760324</v>
      </c>
      <c r="O46" s="10">
        <f t="shared" si="16"/>
        <v>9.7007631118402475</v>
      </c>
      <c r="P46" s="12">
        <v>5</v>
      </c>
      <c r="Q46" s="10">
        <v>0.51</v>
      </c>
      <c r="S46" s="16"/>
    </row>
    <row r="47" spans="1:19" x14ac:dyDescent="0.2">
      <c r="A47" s="7">
        <v>18</v>
      </c>
      <c r="B47" s="2" t="s">
        <v>27</v>
      </c>
      <c r="C47" s="27">
        <v>9.3790381862498551E-2</v>
      </c>
      <c r="D47" s="32">
        <v>2.8382404147483269E-2</v>
      </c>
      <c r="E47" s="7">
        <f t="shared" si="17"/>
        <v>6.5407977715015275E-2</v>
      </c>
      <c r="F47" s="9">
        <f t="shared" si="18"/>
        <v>57843.373923540057</v>
      </c>
      <c r="G47" s="8">
        <f t="shared" si="10"/>
        <v>0.28107802550418143</v>
      </c>
      <c r="H47" s="9">
        <f t="shared" si="11"/>
        <v>16258.501330928695</v>
      </c>
      <c r="I47" s="9">
        <f t="shared" si="12"/>
        <v>248570.61629037856</v>
      </c>
      <c r="J47" s="33">
        <v>0.8272240671813833</v>
      </c>
      <c r="K47" s="9">
        <f t="shared" si="13"/>
        <v>205623.59618950996</v>
      </c>
      <c r="L47" s="9">
        <f t="shared" si="14"/>
        <v>523610.18531203462</v>
      </c>
      <c r="M47" s="9">
        <f t="shared" si="19"/>
        <v>408819.64056038071</v>
      </c>
      <c r="N47" s="10">
        <f t="shared" si="15"/>
        <v>9.0522068440227201</v>
      </c>
      <c r="O47" s="10">
        <f t="shared" si="16"/>
        <v>7.0677004612624543</v>
      </c>
      <c r="P47" s="12">
        <v>5</v>
      </c>
      <c r="Q47" s="10">
        <v>0.5</v>
      </c>
      <c r="S47" s="16"/>
    </row>
    <row r="48" spans="1:19" x14ac:dyDescent="0.2">
      <c r="A48" s="7">
        <v>19</v>
      </c>
      <c r="B48" s="2" t="s">
        <v>28</v>
      </c>
      <c r="C48" s="27">
        <v>0.14584054859042739</v>
      </c>
      <c r="D48" s="32">
        <v>4.4642238692249085E-2</v>
      </c>
      <c r="E48" s="7">
        <f t="shared" si="17"/>
        <v>0.1011983098981783</v>
      </c>
      <c r="F48" s="9">
        <f t="shared" si="18"/>
        <v>41584.872592611362</v>
      </c>
      <c r="G48" s="8">
        <f t="shared" si="10"/>
        <v>0.40711347905079315</v>
      </c>
      <c r="H48" s="9">
        <f t="shared" si="11"/>
        <v>16929.762157061989</v>
      </c>
      <c r="I48" s="9">
        <f t="shared" si="12"/>
        <v>167292.93378610804</v>
      </c>
      <c r="J48" s="33">
        <v>0.75208859615994528</v>
      </c>
      <c r="K48" s="9">
        <f t="shared" si="13"/>
        <v>125819.10771867268</v>
      </c>
      <c r="L48" s="9">
        <f t="shared" si="14"/>
        <v>275039.56902165606</v>
      </c>
      <c r="M48" s="9">
        <f t="shared" si="19"/>
        <v>203196.04437087075</v>
      </c>
      <c r="N48" s="10">
        <f t="shared" si="15"/>
        <v>6.6139331895061284</v>
      </c>
      <c r="O48" s="10">
        <f t="shared" si="16"/>
        <v>4.8862971485206339</v>
      </c>
      <c r="P48" s="12">
        <v>5</v>
      </c>
      <c r="Q48" s="7">
        <v>0.52</v>
      </c>
      <c r="S48" s="16"/>
    </row>
    <row r="49" spans="1:19" x14ac:dyDescent="0.2">
      <c r="A49" s="7">
        <v>19</v>
      </c>
      <c r="B49" s="2" t="s">
        <v>29</v>
      </c>
      <c r="C49" s="30">
        <v>0.22622273841786036</v>
      </c>
      <c r="D49" s="32">
        <v>7.1234998064266364E-2</v>
      </c>
      <c r="E49" s="7">
        <f t="shared" si="17"/>
        <v>0.154987740353594</v>
      </c>
      <c r="F49" s="9">
        <f t="shared" si="18"/>
        <v>24655.110435549374</v>
      </c>
      <c r="G49" s="14">
        <v>1</v>
      </c>
      <c r="H49" s="9">
        <f t="shared" si="11"/>
        <v>24655.110435549374</v>
      </c>
      <c r="I49" s="15">
        <f>L49</f>
        <v>107746.63523554802</v>
      </c>
      <c r="J49" s="33">
        <v>0.71813784702457006</v>
      </c>
      <c r="K49" s="9">
        <f t="shared" si="13"/>
        <v>77376.936652198128</v>
      </c>
      <c r="L49" s="9">
        <f>-(E50*90^3)/3-E51*(90^2)/2-(E51^2)*90/(4*E50)-(E51^3)/(24*(E50^2))</f>
        <v>107746.63523554802</v>
      </c>
      <c r="M49" s="9">
        <f t="shared" si="19"/>
        <v>77376.93665219807</v>
      </c>
      <c r="N49" s="10">
        <f t="shared" si="15"/>
        <v>4.3701542330222853</v>
      </c>
      <c r="O49" s="10">
        <f t="shared" si="16"/>
        <v>3.1383731520679325</v>
      </c>
      <c r="S49" s="16"/>
    </row>
    <row r="50" spans="1:19" x14ac:dyDescent="0.2">
      <c r="B50" s="1" t="s">
        <v>30</v>
      </c>
      <c r="C50" s="1">
        <f>((D48^0.5-(D49*0.97)^0.5)^2)/25</f>
        <v>1.0641071837361123E-4</v>
      </c>
      <c r="E50" s="1">
        <f>((F48^0.5-(F49*0.97)^0.5)^2)/25</f>
        <v>97.130726108128982</v>
      </c>
    </row>
    <row r="51" spans="1:19" x14ac:dyDescent="0.2">
      <c r="B51" s="1" t="s">
        <v>31</v>
      </c>
      <c r="C51" s="1">
        <f>(D49-D48)/5-C50*(90+85)</f>
        <v>-1.330332384097851E-2</v>
      </c>
      <c r="E51" s="1">
        <f>(F49-F48)/5-E50*(90+85)</f>
        <v>-20383.82950033497</v>
      </c>
    </row>
  </sheetData>
  <phoneticPr fontId="0" type="noConversion"/>
  <pageMargins left="0.44" right="0.52" top="1" bottom="1" header="0.5" footer="0.5"/>
  <pageSetup scale="70" orientation="landscape" horizontalDpi="300" verticalDpi="300" r:id="rId1"/>
  <headerFooter alignWithMargins="0"/>
  <rowBreaks count="1" manualBreakCount="1">
    <brk id="25" max="1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vt:i4>
      </vt:variant>
      <vt:variant>
        <vt:lpstr>Charts</vt:lpstr>
      </vt:variant>
      <vt:variant>
        <vt:i4>1</vt:i4>
      </vt:variant>
      <vt:variant>
        <vt:lpstr>Named Ranges</vt:lpstr>
      </vt:variant>
      <vt:variant>
        <vt:i4>23</vt:i4>
      </vt:variant>
    </vt:vector>
  </HeadingPairs>
  <TitlesOfParts>
    <vt:vector size="26" baseType="lpstr">
      <vt:lpstr>Life expectancy and HALE</vt:lpstr>
      <vt:lpstr>IHD-eliminated</vt:lpstr>
      <vt:lpstr>Survival curves LE and HALE</vt:lpstr>
      <vt:lpstr>'IHD-eliminated'!ax</vt:lpstr>
      <vt:lpstr>'Life expectancy and HALE'!ax</vt:lpstr>
      <vt:lpstr>'Life expectancy and HALE'!DDx</vt:lpstr>
      <vt:lpstr>'IHD-eliminated'!dx</vt:lpstr>
      <vt:lpstr>'Life expectancy and HALE'!dx</vt:lpstr>
      <vt:lpstr>'IHD-eliminated'!ex</vt:lpstr>
      <vt:lpstr>'Life expectancy and HALE'!ex</vt:lpstr>
      <vt:lpstr>'IHD-eliminated'!LLx</vt:lpstr>
      <vt:lpstr>'Life expectancy and HALE'!LLx</vt:lpstr>
      <vt:lpstr>'IHD-eliminated'!lx</vt:lpstr>
      <vt:lpstr>'Life expectancy and HALE'!lx</vt:lpstr>
      <vt:lpstr>'IHD-eliminated'!MMx</vt:lpstr>
      <vt:lpstr>'Life expectancy and HALE'!MMx</vt:lpstr>
      <vt:lpstr>'IHD-eliminated'!nx</vt:lpstr>
      <vt:lpstr>'Life expectancy and HALE'!nx</vt:lpstr>
      <vt:lpstr>'IHD-eliminated'!Print_Area</vt:lpstr>
      <vt:lpstr>'Life expectancy and HALE'!Print_Area</vt:lpstr>
      <vt:lpstr>'IHD-eliminated'!qx</vt:lpstr>
      <vt:lpstr>'Life expectancy and HALE'!qx</vt:lpstr>
      <vt:lpstr>'Life expectancy and HALE'!SEex</vt:lpstr>
      <vt:lpstr>'IHD-eliminated'!TTx</vt:lpstr>
      <vt:lpstr>'Life expectancy and HALE'!TTx</vt:lpstr>
      <vt:lpstr>'Life expectancy and HALE'!varqx</vt:lpstr>
    </vt:vector>
  </TitlesOfParts>
  <Company>ICES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Life Table Spreadsheet (Excel2000)</dc:title>
  <dc:creator>systems</dc:creator>
  <cp:lastModifiedBy>Virginia McFarland</cp:lastModifiedBy>
  <cp:lastPrinted>2000-07-10T18:04:14Z</cp:lastPrinted>
  <dcterms:created xsi:type="dcterms:W3CDTF">2000-01-07T14:42:44Z</dcterms:created>
  <dcterms:modified xsi:type="dcterms:W3CDTF">2016-07-28T13:44:52Z</dcterms:modified>
</cp:coreProperties>
</file>